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.hourigan\Desktop\"/>
    </mc:Choice>
  </mc:AlternateContent>
  <bookViews>
    <workbookView xWindow="0" yWindow="0" windowWidth="28800" windowHeight="12000" tabRatio="921" firstSheet="3" activeTab="3"/>
  </bookViews>
  <sheets>
    <sheet name="Jan 22" sheetId="1" state="hidden" r:id="rId1"/>
    <sheet name="Feb 22" sheetId="15" state="hidden" r:id="rId2"/>
    <sheet name="Mar 22" sheetId="16" state="hidden" r:id="rId3"/>
    <sheet name="Apr 22" sheetId="17" r:id="rId4"/>
    <sheet name="May 22" sheetId="18" r:id="rId5"/>
    <sheet name="Jun 22" sheetId="19" r:id="rId6"/>
    <sheet name="Jul 22" sheetId="20" state="hidden" r:id="rId7"/>
    <sheet name="Aug 22" sheetId="21" state="hidden" r:id="rId8"/>
    <sheet name="Sept 22" sheetId="22" state="hidden" r:id="rId9"/>
    <sheet name="Oct 22" sheetId="23" state="hidden" r:id="rId10"/>
    <sheet name="Nov 22" sheetId="24" state="hidden" r:id="rId11"/>
    <sheet name="Dec 22" sheetId="25" state="hidden" r:id="rId12"/>
    <sheet name="rolling " sheetId="12" state="hidden" r:id="rId13"/>
    <sheet name="Totals" sheetId="4" state="hidden" r:id="rId14"/>
    <sheet name="Outside Bodies" sheetId="13" state="hidden" r:id="rId15"/>
  </sheets>
  <definedNames>
    <definedName name="_xlnm.Print_Area" localSheetId="3">'Apr 22'!$A$1:$O$43</definedName>
    <definedName name="_xlnm.Print_Area" localSheetId="5">'Jun 22'!$A$1:$P$44</definedName>
    <definedName name="_xlnm.Print_Area" localSheetId="4">'May 22'!$A$1:$O$43</definedName>
  </definedNames>
  <calcPr calcId="162913"/>
</workbook>
</file>

<file path=xl/calcChain.xml><?xml version="1.0" encoding="utf-8"?>
<calcChain xmlns="http://schemas.openxmlformats.org/spreadsheetml/2006/main">
  <c r="F39" i="16" l="1"/>
  <c r="E41" i="24" l="1"/>
  <c r="O8" i="22" l="1"/>
  <c r="O8" i="21"/>
  <c r="P8" i="21" s="1"/>
  <c r="P8" i="20"/>
  <c r="P9" i="20"/>
  <c r="O8" i="20"/>
  <c r="O9" i="20"/>
  <c r="P8" i="22" l="1"/>
  <c r="B44" i="22"/>
  <c r="E43" i="22" l="1"/>
  <c r="E23" i="23"/>
  <c r="E20" i="23"/>
  <c r="E43" i="23"/>
  <c r="E29" i="23"/>
  <c r="E19" i="23"/>
  <c r="E34" i="23"/>
  <c r="E36" i="23"/>
  <c r="E39" i="23"/>
  <c r="B44" i="21" l="1"/>
  <c r="E23" i="21" l="1"/>
  <c r="E23" i="20"/>
  <c r="E39" i="20" l="1"/>
  <c r="E20" i="20"/>
  <c r="E5" i="20"/>
  <c r="E16" i="20" l="1"/>
  <c r="D43" i="17" l="1"/>
  <c r="E43" i="17"/>
  <c r="F43" i="17"/>
  <c r="G43" i="17"/>
  <c r="H43" i="17"/>
  <c r="I43" i="17"/>
  <c r="J43" i="17"/>
  <c r="K43" i="17"/>
  <c r="L43" i="17"/>
  <c r="M43" i="17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 l="1"/>
  <c r="E19" i="20"/>
  <c r="E29" i="20"/>
  <c r="E36" i="20"/>
  <c r="E15" i="20"/>
  <c r="E20" i="19"/>
  <c r="E29" i="19"/>
  <c r="E31" i="19"/>
  <c r="E15" i="19"/>
  <c r="E5" i="19" l="1"/>
  <c r="O8" i="19" l="1"/>
  <c r="P8" i="19" s="1"/>
  <c r="E22" i="18" l="1"/>
  <c r="E19" i="18"/>
  <c r="E28" i="18"/>
  <c r="E18" i="18"/>
  <c r="E38" i="18"/>
  <c r="E39" i="18"/>
  <c r="E30" i="18"/>
  <c r="E7" i="18"/>
  <c r="E35" i="18"/>
  <c r="L43" i="1" l="1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3" i="15"/>
  <c r="M43" i="15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3" i="16"/>
  <c r="M43" i="16"/>
  <c r="E30" i="17" l="1"/>
  <c r="E28" i="17"/>
  <c r="E42" i="17"/>
  <c r="E14" i="17"/>
  <c r="E19" i="17"/>
  <c r="E22" i="17"/>
  <c r="E18" i="16" l="1"/>
  <c r="E38" i="16"/>
  <c r="E30" i="16"/>
  <c r="K21" i="16"/>
  <c r="O3" i="22" l="1"/>
  <c r="O4" i="22"/>
  <c r="O5" i="22"/>
  <c r="O6" i="22"/>
  <c r="O7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B43" i="15" l="1"/>
  <c r="N4" i="1" l="1"/>
  <c r="O4" i="15" s="1"/>
  <c r="O4" i="16" s="1"/>
  <c r="N5" i="1"/>
  <c r="O5" i="15" s="1"/>
  <c r="O5" i="16" s="1"/>
  <c r="N6" i="1"/>
  <c r="O6" i="15" s="1"/>
  <c r="O6" i="16" s="1"/>
  <c r="N7" i="1"/>
  <c r="O7" i="15" s="1"/>
  <c r="O7" i="16" s="1"/>
  <c r="N8" i="1"/>
  <c r="O8" i="15" s="1"/>
  <c r="O8" i="16" s="1"/>
  <c r="N9" i="1"/>
  <c r="O9" i="15" s="1"/>
  <c r="O9" i="16" s="1"/>
  <c r="N10" i="1"/>
  <c r="O10" i="15" s="1"/>
  <c r="O10" i="16" s="1"/>
  <c r="N11" i="1"/>
  <c r="O11" i="15" s="1"/>
  <c r="O11" i="16" s="1"/>
  <c r="N12" i="1"/>
  <c r="O12" i="15" s="1"/>
  <c r="O12" i="16" s="1"/>
  <c r="N13" i="1"/>
  <c r="O13" i="15" s="1"/>
  <c r="O13" i="16" s="1"/>
  <c r="N14" i="1"/>
  <c r="O14" i="15" s="1"/>
  <c r="O14" i="16" s="1"/>
  <c r="N15" i="1"/>
  <c r="O15" i="15" s="1"/>
  <c r="O15" i="16" s="1"/>
  <c r="N16" i="1"/>
  <c r="O16" i="15" s="1"/>
  <c r="O16" i="16" s="1"/>
  <c r="N17" i="1"/>
  <c r="O17" i="15" s="1"/>
  <c r="O17" i="16" s="1"/>
  <c r="N18" i="1"/>
  <c r="O18" i="15" s="1"/>
  <c r="O18" i="16" s="1"/>
  <c r="N19" i="1"/>
  <c r="O19" i="15" s="1"/>
  <c r="O19" i="16" s="1"/>
  <c r="N20" i="1"/>
  <c r="O20" i="15" s="1"/>
  <c r="O20" i="16" s="1"/>
  <c r="N21" i="1"/>
  <c r="O21" i="15" s="1"/>
  <c r="O21" i="16" s="1"/>
  <c r="N22" i="1"/>
  <c r="O22" i="15" s="1"/>
  <c r="O22" i="16" s="1"/>
  <c r="N23" i="1"/>
  <c r="O23" i="15" s="1"/>
  <c r="O23" i="16" s="1"/>
  <c r="N24" i="1"/>
  <c r="O24" i="15" s="1"/>
  <c r="O24" i="16" s="1"/>
  <c r="N25" i="1"/>
  <c r="O25" i="15" s="1"/>
  <c r="O25" i="16" s="1"/>
  <c r="N26" i="1"/>
  <c r="O26" i="15" s="1"/>
  <c r="O26" i="16" s="1"/>
  <c r="N27" i="1"/>
  <c r="O27" i="15" s="1"/>
  <c r="O27" i="16" s="1"/>
  <c r="N28" i="1"/>
  <c r="O28" i="15" s="1"/>
  <c r="O28" i="16" s="1"/>
  <c r="N29" i="1"/>
  <c r="O29" i="15" s="1"/>
  <c r="O29" i="16" s="1"/>
  <c r="N30" i="1"/>
  <c r="O30" i="15" s="1"/>
  <c r="O30" i="16" s="1"/>
  <c r="N31" i="1"/>
  <c r="O31" i="15" s="1"/>
  <c r="O31" i="16" s="1"/>
  <c r="N32" i="1"/>
  <c r="O32" i="15" s="1"/>
  <c r="O32" i="16" s="1"/>
  <c r="N33" i="1"/>
  <c r="O33" i="15" s="1"/>
  <c r="O33" i="16" s="1"/>
  <c r="N34" i="1"/>
  <c r="O34" i="15" s="1"/>
  <c r="O34" i="16" s="1"/>
  <c r="N35" i="1"/>
  <c r="O35" i="15" s="1"/>
  <c r="O35" i="16" s="1"/>
  <c r="N36" i="1"/>
  <c r="O36" i="15" s="1"/>
  <c r="O36" i="16" s="1"/>
  <c r="N37" i="1"/>
  <c r="O37" i="15" s="1"/>
  <c r="O37" i="16" s="1"/>
  <c r="N38" i="1"/>
  <c r="O38" i="15" s="1"/>
  <c r="O38" i="16" s="1"/>
  <c r="N39" i="1"/>
  <c r="O39" i="15" s="1"/>
  <c r="O39" i="16" s="1"/>
  <c r="N40" i="1"/>
  <c r="O40" i="15" s="1"/>
  <c r="O40" i="16" s="1"/>
  <c r="N41" i="1"/>
  <c r="O41" i="15" s="1"/>
  <c r="O41" i="16" s="1"/>
  <c r="N42" i="1"/>
  <c r="O42" i="15" s="1"/>
  <c r="O42" i="16" s="1"/>
  <c r="B43" i="1"/>
  <c r="F39" i="12" l="1"/>
  <c r="B6" i="12" l="1"/>
  <c r="O4" i="19"/>
  <c r="O5" i="19"/>
  <c r="O6" i="19"/>
  <c r="O7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3" i="19"/>
  <c r="N29" i="12" l="1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28" i="12"/>
  <c r="N27" i="12"/>
  <c r="N26" i="12"/>
  <c r="N25" i="12"/>
  <c r="N24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3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28" i="12"/>
  <c r="M27" i="12"/>
  <c r="M26" i="12"/>
  <c r="M25" i="12"/>
  <c r="M24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28" i="12"/>
  <c r="L27" i="12"/>
  <c r="L26" i="12"/>
  <c r="L25" i="12"/>
  <c r="L24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28" i="12"/>
  <c r="K27" i="12"/>
  <c r="K26" i="12"/>
  <c r="K25" i="12"/>
  <c r="K24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28" i="12"/>
  <c r="J27" i="12"/>
  <c r="J26" i="12"/>
  <c r="J25" i="12"/>
  <c r="J24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28" i="12"/>
  <c r="I27" i="12"/>
  <c r="I26" i="12"/>
  <c r="I25" i="12"/>
  <c r="I24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28" i="12"/>
  <c r="H27" i="12"/>
  <c r="H25" i="12"/>
  <c r="H24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28" i="12"/>
  <c r="G27" i="12"/>
  <c r="G26" i="12"/>
  <c r="G25" i="12"/>
  <c r="G24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N45" i="12" l="1"/>
  <c r="F29" i="12"/>
  <c r="F30" i="12"/>
  <c r="F31" i="12"/>
  <c r="F32" i="12"/>
  <c r="F33" i="12"/>
  <c r="F34" i="12"/>
  <c r="F35" i="12"/>
  <c r="F36" i="12"/>
  <c r="F37" i="12"/>
  <c r="F38" i="12"/>
  <c r="F40" i="12"/>
  <c r="F41" i="12"/>
  <c r="F42" i="12"/>
  <c r="F43" i="12"/>
  <c r="F44" i="12"/>
  <c r="F28" i="12"/>
  <c r="F27" i="12"/>
  <c r="F26" i="12"/>
  <c r="F25" i="12"/>
  <c r="F24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E30" i="12"/>
  <c r="E31" i="12"/>
  <c r="E32" i="12"/>
  <c r="E33" i="12"/>
  <c r="E34" i="12"/>
  <c r="E35" i="12"/>
  <c r="E36" i="12"/>
  <c r="E37" i="12"/>
  <c r="E39" i="12"/>
  <c r="E41" i="12"/>
  <c r="E42" i="12"/>
  <c r="E43" i="12"/>
  <c r="E29" i="12"/>
  <c r="E28" i="12"/>
  <c r="E27" i="12"/>
  <c r="E26" i="12"/>
  <c r="E25" i="12"/>
  <c r="E24" i="12"/>
  <c r="E4" i="12"/>
  <c r="E5" i="12"/>
  <c r="E6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D29" i="12" l="1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28" i="12"/>
  <c r="D27" i="12"/>
  <c r="D26" i="12"/>
  <c r="D25" i="12"/>
  <c r="D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B27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6" i="12"/>
  <c r="B24" i="12"/>
  <c r="B25" i="12"/>
  <c r="B14" i="12"/>
  <c r="B15" i="12"/>
  <c r="B16" i="12"/>
  <c r="B17" i="12"/>
  <c r="O17" i="12" s="1"/>
  <c r="B18" i="12"/>
  <c r="B19" i="12"/>
  <c r="O19" i="12" s="1"/>
  <c r="B20" i="12"/>
  <c r="B21" i="12"/>
  <c r="B22" i="12"/>
  <c r="B23" i="12"/>
  <c r="B13" i="12"/>
  <c r="B12" i="12"/>
  <c r="B11" i="12"/>
  <c r="B10" i="12"/>
  <c r="B9" i="12"/>
  <c r="B8" i="12"/>
  <c r="B7" i="12"/>
  <c r="O33" i="12" l="1"/>
  <c r="O32" i="12"/>
  <c r="O18" i="12"/>
  <c r="O37" i="12"/>
  <c r="O21" i="12"/>
  <c r="O27" i="12"/>
  <c r="O29" i="12"/>
  <c r="O11" i="12"/>
  <c r="O41" i="12"/>
  <c r="O12" i="12"/>
  <c r="O16" i="12"/>
  <c r="O30" i="12"/>
  <c r="O25" i="12"/>
  <c r="O9" i="12"/>
  <c r="O20" i="12"/>
  <c r="O34" i="12"/>
  <c r="O42" i="12"/>
  <c r="O31" i="12"/>
  <c r="O35" i="12"/>
  <c r="O39" i="12"/>
  <c r="O43" i="12"/>
  <c r="O8" i="12"/>
  <c r="O10" i="12"/>
  <c r="O14" i="12"/>
  <c r="O24" i="12"/>
  <c r="O6" i="12"/>
  <c r="O15" i="12"/>
  <c r="O36" i="12"/>
  <c r="O13" i="12"/>
  <c r="O23" i="12"/>
  <c r="O26" i="12"/>
  <c r="O22" i="12"/>
  <c r="O28" i="12"/>
  <c r="B5" i="12"/>
  <c r="O5" i="12" s="1"/>
  <c r="B4" i="12"/>
  <c r="O4" i="12" s="1"/>
  <c r="M3" i="12" l="1"/>
  <c r="M45" i="12" s="1"/>
  <c r="L3" i="12"/>
  <c r="L45" i="12" s="1"/>
  <c r="K3" i="12"/>
  <c r="K45" i="12" s="1"/>
  <c r="J3" i="12"/>
  <c r="J45" i="12" s="1"/>
  <c r="I3" i="12"/>
  <c r="I45" i="12" s="1"/>
  <c r="H3" i="12"/>
  <c r="H45" i="12" s="1"/>
  <c r="G3" i="12"/>
  <c r="G45" i="12" s="1"/>
  <c r="F3" i="12"/>
  <c r="F45" i="12" s="1"/>
  <c r="E3" i="12"/>
  <c r="D3" i="12"/>
  <c r="D45" i="12" s="1"/>
  <c r="C3" i="12"/>
  <c r="C45" i="12" s="1"/>
  <c r="B3" i="12" l="1"/>
  <c r="O3" i="24"/>
  <c r="B45" i="12" l="1"/>
  <c r="O3" i="12"/>
  <c r="O4" i="25"/>
  <c r="O5" i="25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3" i="25"/>
  <c r="N43" i="25"/>
  <c r="O4" i="24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N43" i="24"/>
  <c r="B43" i="25" l="1"/>
  <c r="O28" i="23" l="1"/>
  <c r="O4" i="23" l="1"/>
  <c r="O5" i="23"/>
  <c r="O6" i="23"/>
  <c r="O7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3" i="23"/>
  <c r="N44" i="23"/>
  <c r="O4" i="21" l="1"/>
  <c r="O5" i="21"/>
  <c r="O6" i="21"/>
  <c r="O7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3" i="21"/>
  <c r="O4" i="20"/>
  <c r="O5" i="20"/>
  <c r="O6" i="20"/>
  <c r="O7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3" i="20"/>
  <c r="N44" i="22" l="1"/>
  <c r="N44" i="21" l="1"/>
  <c r="N44" i="20" l="1"/>
  <c r="N8" i="18" l="1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4" i="19" l="1"/>
  <c r="N4" i="18" l="1"/>
  <c r="N5" i="18"/>
  <c r="N6" i="18"/>
  <c r="N7" i="18"/>
  <c r="N3" i="18"/>
  <c r="C44" i="21" l="1"/>
  <c r="B44" i="20" l="1"/>
  <c r="B43" i="18" l="1"/>
  <c r="B44" i="19"/>
  <c r="E4" i="4" l="1"/>
  <c r="E5" i="4"/>
  <c r="E6" i="4"/>
  <c r="E7" i="4"/>
  <c r="E8" i="4"/>
  <c r="E10" i="4"/>
  <c r="E11" i="4"/>
  <c r="E12" i="4"/>
  <c r="E14" i="4"/>
  <c r="E16" i="4"/>
  <c r="E17" i="4"/>
  <c r="E19" i="4"/>
  <c r="E22" i="4"/>
  <c r="E23" i="4"/>
  <c r="E24" i="4"/>
  <c r="O26" i="17"/>
  <c r="E25" i="4"/>
  <c r="E28" i="4"/>
  <c r="E29" i="4"/>
  <c r="E30" i="4"/>
  <c r="E31" i="4"/>
  <c r="E34" i="4"/>
  <c r="E35" i="4"/>
  <c r="E36" i="4"/>
  <c r="E37" i="4"/>
  <c r="E38" i="4"/>
  <c r="E39" i="4"/>
  <c r="E40" i="4"/>
  <c r="E41" i="4"/>
  <c r="E42" i="4"/>
  <c r="N3" i="17"/>
  <c r="D5" i="4"/>
  <c r="D7" i="4"/>
  <c r="D8" i="4"/>
  <c r="D10" i="4"/>
  <c r="D17" i="4"/>
  <c r="D19" i="4"/>
  <c r="D20" i="4"/>
  <c r="D22" i="4"/>
  <c r="D23" i="4"/>
  <c r="D26" i="4"/>
  <c r="D28" i="4"/>
  <c r="D29" i="4"/>
  <c r="D30" i="4"/>
  <c r="D31" i="4"/>
  <c r="D32" i="4"/>
  <c r="D33" i="4"/>
  <c r="D34" i="4"/>
  <c r="D38" i="4"/>
  <c r="D39" i="4"/>
  <c r="D40" i="4"/>
  <c r="D42" i="4"/>
  <c r="D43" i="4"/>
  <c r="D44" i="4"/>
  <c r="D3" i="4"/>
  <c r="C27" i="4"/>
  <c r="C29" i="4"/>
  <c r="C44" i="4"/>
  <c r="C3" i="4"/>
  <c r="B3" i="4"/>
  <c r="B4" i="4"/>
  <c r="B8" i="4"/>
  <c r="B10" i="4"/>
  <c r="B12" i="4"/>
  <c r="B19" i="4"/>
  <c r="B21" i="4"/>
  <c r="B26" i="4"/>
  <c r="B27" i="4"/>
  <c r="B28" i="4"/>
  <c r="B29" i="4"/>
  <c r="B31" i="4"/>
  <c r="B34" i="4"/>
  <c r="B37" i="4"/>
  <c r="B38" i="4"/>
  <c r="B40" i="4"/>
  <c r="N3" i="1"/>
  <c r="F43" i="16"/>
  <c r="D41" i="4"/>
  <c r="E13" i="4"/>
  <c r="B43" i="17"/>
  <c r="C43" i="16"/>
  <c r="C43" i="1"/>
  <c r="E43" i="25"/>
  <c r="M43" i="25"/>
  <c r="L43" i="25"/>
  <c r="K43" i="25"/>
  <c r="J43" i="25"/>
  <c r="I43" i="25"/>
  <c r="H43" i="25"/>
  <c r="G43" i="25"/>
  <c r="F43" i="25"/>
  <c r="D43" i="25"/>
  <c r="C43" i="25"/>
  <c r="M43" i="24"/>
  <c r="L43" i="24"/>
  <c r="K43" i="24"/>
  <c r="J43" i="24"/>
  <c r="I43" i="24"/>
  <c r="H43" i="24"/>
  <c r="G43" i="24"/>
  <c r="F43" i="24"/>
  <c r="D43" i="24"/>
  <c r="C43" i="24"/>
  <c r="B43" i="24"/>
  <c r="M44" i="23"/>
  <c r="L44" i="23"/>
  <c r="K44" i="23"/>
  <c r="J44" i="23"/>
  <c r="I44" i="23"/>
  <c r="H44" i="23"/>
  <c r="G44" i="23"/>
  <c r="F44" i="23"/>
  <c r="E44" i="23"/>
  <c r="D44" i="23"/>
  <c r="C44" i="23"/>
  <c r="B44" i="23"/>
  <c r="L44" i="21"/>
  <c r="K44" i="21"/>
  <c r="F44" i="21"/>
  <c r="G44" i="21"/>
  <c r="H44" i="21"/>
  <c r="I44" i="21"/>
  <c r="J44" i="21"/>
  <c r="E44" i="21"/>
  <c r="D44" i="21"/>
  <c r="M44" i="21"/>
  <c r="M44" i="22"/>
  <c r="L44" i="22"/>
  <c r="K44" i="22"/>
  <c r="J44" i="22"/>
  <c r="I44" i="22"/>
  <c r="H44" i="22"/>
  <c r="G44" i="22"/>
  <c r="F44" i="22"/>
  <c r="D44" i="22"/>
  <c r="C44" i="22"/>
  <c r="E44" i="22"/>
  <c r="J44" i="20"/>
  <c r="C44" i="20"/>
  <c r="E44" i="20"/>
  <c r="L44" i="20"/>
  <c r="M44" i="20"/>
  <c r="H4" i="4"/>
  <c r="H6" i="4"/>
  <c r="H7" i="4"/>
  <c r="H8" i="4"/>
  <c r="H10" i="4"/>
  <c r="H12" i="4"/>
  <c r="H11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7" i="4"/>
  <c r="H38" i="4"/>
  <c r="H39" i="4"/>
  <c r="H40" i="4"/>
  <c r="H41" i="4"/>
  <c r="H42" i="4"/>
  <c r="H43" i="4"/>
  <c r="H44" i="4"/>
  <c r="H45" i="4"/>
  <c r="H3" i="4"/>
  <c r="C44" i="19"/>
  <c r="J44" i="19"/>
  <c r="I44" i="19"/>
  <c r="H44" i="19"/>
  <c r="G44" i="19"/>
  <c r="F44" i="19"/>
  <c r="D44" i="19"/>
  <c r="M44" i="19"/>
  <c r="L44" i="19"/>
  <c r="K44" i="19"/>
  <c r="E44" i="19"/>
  <c r="G4" i="4"/>
  <c r="G5" i="4"/>
  <c r="G6" i="4"/>
  <c r="G7" i="4"/>
  <c r="G8" i="4"/>
  <c r="G10" i="4"/>
  <c r="G11" i="4"/>
  <c r="G12" i="4"/>
  <c r="G13" i="4"/>
  <c r="G14" i="4"/>
  <c r="G17" i="4"/>
  <c r="G18" i="4"/>
  <c r="G19" i="4"/>
  <c r="G22" i="4"/>
  <c r="G23" i="4"/>
  <c r="G24" i="4"/>
  <c r="G25" i="4"/>
  <c r="G26" i="4"/>
  <c r="G27" i="4"/>
  <c r="G28" i="4"/>
  <c r="G29" i="4"/>
  <c r="G30" i="4"/>
  <c r="G31" i="4"/>
  <c r="G32" i="4"/>
  <c r="G34" i="4"/>
  <c r="G35" i="4"/>
  <c r="G37" i="4"/>
  <c r="G38" i="4"/>
  <c r="G39" i="4"/>
  <c r="G40" i="4"/>
  <c r="G42" i="4"/>
  <c r="F6" i="4"/>
  <c r="F7" i="4"/>
  <c r="F11" i="4"/>
  <c r="F12" i="4"/>
  <c r="F14" i="4"/>
  <c r="F16" i="4"/>
  <c r="F17" i="4"/>
  <c r="F20" i="4"/>
  <c r="F27" i="4"/>
  <c r="F31" i="4"/>
  <c r="F32" i="4"/>
  <c r="F35" i="4"/>
  <c r="F37" i="4"/>
  <c r="F40" i="4"/>
  <c r="F42" i="4"/>
  <c r="F5" i="4"/>
  <c r="F10" i="4"/>
  <c r="F24" i="4"/>
  <c r="F39" i="4"/>
  <c r="D13" i="4"/>
  <c r="L43" i="15"/>
  <c r="C42" i="4"/>
  <c r="C43" i="4"/>
  <c r="B15" i="4"/>
  <c r="N15" i="4" s="1"/>
  <c r="H44" i="20"/>
  <c r="F28" i="4"/>
  <c r="F21" i="4"/>
  <c r="M43" i="1"/>
  <c r="H36" i="4"/>
  <c r="H34" i="4"/>
  <c r="G33" i="4"/>
  <c r="F34" i="4"/>
  <c r="F25" i="4"/>
  <c r="F23" i="4"/>
  <c r="E33" i="4"/>
  <c r="D36" i="4"/>
  <c r="D27" i="4"/>
  <c r="L43" i="16"/>
  <c r="K43" i="16"/>
  <c r="J43" i="16"/>
  <c r="I43" i="16"/>
  <c r="H43" i="16"/>
  <c r="D43" i="16"/>
  <c r="B43" i="16"/>
  <c r="G43" i="16"/>
  <c r="K43" i="15"/>
  <c r="J43" i="15"/>
  <c r="I43" i="15"/>
  <c r="H43" i="15"/>
  <c r="C43" i="15"/>
  <c r="C36" i="4"/>
  <c r="G43" i="15"/>
  <c r="F43" i="15"/>
  <c r="K43" i="1"/>
  <c r="J43" i="1"/>
  <c r="I43" i="1"/>
  <c r="H43" i="1"/>
  <c r="D43" i="1"/>
  <c r="B45" i="4"/>
  <c r="B36" i="4"/>
  <c r="N36" i="4" s="1"/>
  <c r="G43" i="1"/>
  <c r="F43" i="1"/>
  <c r="B30" i="4"/>
  <c r="N30" i="4" s="1"/>
  <c r="B25" i="4"/>
  <c r="N25" i="4" s="1"/>
  <c r="B22" i="4"/>
  <c r="N22" i="4" s="1"/>
  <c r="B20" i="4"/>
  <c r="B17" i="4"/>
  <c r="N17" i="4" s="1"/>
  <c r="B16" i="4"/>
  <c r="N16" i="4" s="1"/>
  <c r="D44" i="20"/>
  <c r="K44" i="20"/>
  <c r="K43" i="18"/>
  <c r="I44" i="20"/>
  <c r="G44" i="20"/>
  <c r="J32" i="4"/>
  <c r="I46" i="4"/>
  <c r="D46" i="4"/>
  <c r="C46" i="4"/>
  <c r="L44" i="4"/>
  <c r="J44" i="4"/>
  <c r="K46" i="4"/>
  <c r="J46" i="4"/>
  <c r="M46" i="4"/>
  <c r="L46" i="4"/>
  <c r="B46" i="4"/>
  <c r="G46" i="4"/>
  <c r="G44" i="4"/>
  <c r="M43" i="18"/>
  <c r="L43" i="18"/>
  <c r="J43" i="18"/>
  <c r="I43" i="18"/>
  <c r="H43" i="18"/>
  <c r="D43" i="18"/>
  <c r="C43" i="18"/>
  <c r="C43" i="17"/>
  <c r="G43" i="18"/>
  <c r="F45" i="4"/>
  <c r="F46" i="4"/>
  <c r="F44" i="4"/>
  <c r="G45" i="4"/>
  <c r="H46" i="4"/>
  <c r="G43" i="4"/>
  <c r="F43" i="4"/>
  <c r="M35" i="4"/>
  <c r="L35" i="4"/>
  <c r="K35" i="4"/>
  <c r="J35" i="4"/>
  <c r="I35" i="4"/>
  <c r="M11" i="4"/>
  <c r="L11" i="4"/>
  <c r="K11" i="4"/>
  <c r="J11" i="4"/>
  <c r="I11" i="4"/>
  <c r="M9" i="4"/>
  <c r="L9" i="4"/>
  <c r="K9" i="4"/>
  <c r="J9" i="4"/>
  <c r="I9" i="4"/>
  <c r="E45" i="4"/>
  <c r="I3" i="4"/>
  <c r="I5" i="4"/>
  <c r="I7" i="4"/>
  <c r="I12" i="4"/>
  <c r="I14" i="4"/>
  <c r="I16" i="4"/>
  <c r="I18" i="4"/>
  <c r="I20" i="4"/>
  <c r="I22" i="4"/>
  <c r="I24" i="4"/>
  <c r="I26" i="4"/>
  <c r="I29" i="4"/>
  <c r="I31" i="4"/>
  <c r="I33" i="4"/>
  <c r="I36" i="4"/>
  <c r="I40" i="4"/>
  <c r="I44" i="4"/>
  <c r="J3" i="4"/>
  <c r="J5" i="4"/>
  <c r="J7" i="4"/>
  <c r="J12" i="4"/>
  <c r="J14" i="4"/>
  <c r="J16" i="4"/>
  <c r="J18" i="4"/>
  <c r="J20" i="4"/>
  <c r="J22" i="4"/>
  <c r="J24" i="4"/>
  <c r="J26" i="4"/>
  <c r="J29" i="4"/>
  <c r="J31" i="4"/>
  <c r="J33" i="4"/>
  <c r="J36" i="4"/>
  <c r="J40" i="4"/>
  <c r="K3" i="4"/>
  <c r="K5" i="4"/>
  <c r="K7" i="4"/>
  <c r="K12" i="4"/>
  <c r="K14" i="4"/>
  <c r="K16" i="4"/>
  <c r="K18" i="4"/>
  <c r="K20" i="4"/>
  <c r="K22" i="4"/>
  <c r="K24" i="4"/>
  <c r="K26" i="4"/>
  <c r="K29" i="4"/>
  <c r="K31" i="4"/>
  <c r="K33" i="4"/>
  <c r="K36" i="4"/>
  <c r="K40" i="4"/>
  <c r="K44" i="4"/>
  <c r="L3" i="4"/>
  <c r="L5" i="4"/>
  <c r="L7" i="4"/>
  <c r="L12" i="4"/>
  <c r="L14" i="4"/>
  <c r="L16" i="4"/>
  <c r="L18" i="4"/>
  <c r="L20" i="4"/>
  <c r="L22" i="4"/>
  <c r="L24" i="4"/>
  <c r="L26" i="4"/>
  <c r="L29" i="4"/>
  <c r="L31" i="4"/>
  <c r="L33" i="4"/>
  <c r="L36" i="4"/>
  <c r="L40" i="4"/>
  <c r="M3" i="4"/>
  <c r="M5" i="4"/>
  <c r="M7" i="4"/>
  <c r="M12" i="4"/>
  <c r="M14" i="4"/>
  <c r="M16" i="4"/>
  <c r="M18" i="4"/>
  <c r="M20" i="4"/>
  <c r="M22" i="4"/>
  <c r="M24" i="4"/>
  <c r="M26" i="4"/>
  <c r="M29" i="4"/>
  <c r="M31" i="4"/>
  <c r="M33" i="4"/>
  <c r="M36" i="4"/>
  <c r="M40" i="4"/>
  <c r="M44" i="4"/>
  <c r="E44" i="4"/>
  <c r="I4" i="4"/>
  <c r="I6" i="4"/>
  <c r="I8" i="4"/>
  <c r="I13" i="4"/>
  <c r="I15" i="4"/>
  <c r="I17" i="4"/>
  <c r="I19" i="4"/>
  <c r="I21" i="4"/>
  <c r="I23" i="4"/>
  <c r="I25" i="4"/>
  <c r="I27" i="4"/>
  <c r="I30" i="4"/>
  <c r="I32" i="4"/>
  <c r="I34" i="4"/>
  <c r="I37" i="4"/>
  <c r="I41" i="4"/>
  <c r="I45" i="4"/>
  <c r="J4" i="4"/>
  <c r="J6" i="4"/>
  <c r="J8" i="4"/>
  <c r="J13" i="4"/>
  <c r="J15" i="4"/>
  <c r="J17" i="4"/>
  <c r="J19" i="4"/>
  <c r="J21" i="4"/>
  <c r="J23" i="4"/>
  <c r="J25" i="4"/>
  <c r="J27" i="4"/>
  <c r="J30" i="4"/>
  <c r="J34" i="4"/>
  <c r="J37" i="4"/>
  <c r="J41" i="4"/>
  <c r="J45" i="4"/>
  <c r="K4" i="4"/>
  <c r="K6" i="4"/>
  <c r="K8" i="4"/>
  <c r="K13" i="4"/>
  <c r="K15" i="4"/>
  <c r="K17" i="4"/>
  <c r="K19" i="4"/>
  <c r="K21" i="4"/>
  <c r="K23" i="4"/>
  <c r="K25" i="4"/>
  <c r="K27" i="4"/>
  <c r="K30" i="4"/>
  <c r="K32" i="4"/>
  <c r="K34" i="4"/>
  <c r="K37" i="4"/>
  <c r="K41" i="4"/>
  <c r="K45" i="4"/>
  <c r="L4" i="4"/>
  <c r="L6" i="4"/>
  <c r="L8" i="4"/>
  <c r="L13" i="4"/>
  <c r="L15" i="4"/>
  <c r="L17" i="4"/>
  <c r="L19" i="4"/>
  <c r="L21" i="4"/>
  <c r="L23" i="4"/>
  <c r="L25" i="4"/>
  <c r="L27" i="4"/>
  <c r="L30" i="4"/>
  <c r="L32" i="4"/>
  <c r="L34" i="4"/>
  <c r="L37" i="4"/>
  <c r="L41" i="4"/>
  <c r="L45" i="4"/>
  <c r="M4" i="4"/>
  <c r="M6" i="4"/>
  <c r="M8" i="4"/>
  <c r="M13" i="4"/>
  <c r="M15" i="4"/>
  <c r="M17" i="4"/>
  <c r="M19" i="4"/>
  <c r="M21" i="4"/>
  <c r="M23" i="4"/>
  <c r="M25" i="4"/>
  <c r="M27" i="4"/>
  <c r="M30" i="4"/>
  <c r="M32" i="4"/>
  <c r="M34" i="4"/>
  <c r="M37" i="4"/>
  <c r="M41" i="4"/>
  <c r="M45" i="4"/>
  <c r="E43" i="4"/>
  <c r="M42" i="4"/>
  <c r="M10" i="4"/>
  <c r="L38" i="4"/>
  <c r="K38" i="4"/>
  <c r="J42" i="4"/>
  <c r="J10" i="4"/>
  <c r="I38" i="4"/>
  <c r="M38" i="4"/>
  <c r="L42" i="4"/>
  <c r="L10" i="4"/>
  <c r="K42" i="4"/>
  <c r="K10" i="4"/>
  <c r="J38" i="4"/>
  <c r="I42" i="4"/>
  <c r="I10" i="4"/>
  <c r="M43" i="4"/>
  <c r="M39" i="4"/>
  <c r="M28" i="4"/>
  <c r="L43" i="4"/>
  <c r="L39" i="4"/>
  <c r="L28" i="4"/>
  <c r="K43" i="4"/>
  <c r="K39" i="4"/>
  <c r="K28" i="4"/>
  <c r="J43" i="4"/>
  <c r="J39" i="4"/>
  <c r="J28" i="4"/>
  <c r="I43" i="4"/>
  <c r="I39" i="4"/>
  <c r="I28" i="4"/>
  <c r="F43" i="18"/>
  <c r="F44" i="20"/>
  <c r="F41" i="4"/>
  <c r="E43" i="18"/>
  <c r="F9" i="4"/>
  <c r="F15" i="4"/>
  <c r="F18" i="4"/>
  <c r="F29" i="4"/>
  <c r="F33" i="4"/>
  <c r="F36" i="4"/>
  <c r="F3" i="4"/>
  <c r="F22" i="4"/>
  <c r="F4" i="4"/>
  <c r="F13" i="4"/>
  <c r="E43" i="15"/>
  <c r="C6" i="4"/>
  <c r="F8" i="4"/>
  <c r="F30" i="4"/>
  <c r="F19" i="4"/>
  <c r="F38" i="4"/>
  <c r="F26" i="4"/>
  <c r="N43" i="18"/>
  <c r="G20" i="4"/>
  <c r="G15" i="4"/>
  <c r="G3" i="4"/>
  <c r="G47" i="4" s="1"/>
  <c r="G16" i="4"/>
  <c r="H9" i="4"/>
  <c r="H5" i="4"/>
  <c r="O44" i="23"/>
  <c r="E43" i="24"/>
  <c r="O43" i="25"/>
  <c r="O43" i="24"/>
  <c r="B18" i="4"/>
  <c r="N18" i="4" s="1"/>
  <c r="N45" i="4"/>
  <c r="B33" i="4"/>
  <c r="N33" i="4" s="1"/>
  <c r="B23" i="4"/>
  <c r="N23" i="4" s="1"/>
  <c r="B24" i="4"/>
  <c r="N24" i="4" s="1"/>
  <c r="B7" i="4"/>
  <c r="D18" i="4"/>
  <c r="D14" i="4"/>
  <c r="D12" i="4"/>
  <c r="D4" i="4"/>
  <c r="D25" i="4"/>
  <c r="E43" i="16"/>
  <c r="D6" i="4"/>
  <c r="E21" i="4"/>
  <c r="E20" i="4"/>
  <c r="E9" i="4"/>
  <c r="E18" i="4"/>
  <c r="C20" i="4"/>
  <c r="D45" i="4"/>
  <c r="D43" i="15"/>
  <c r="E15" i="4"/>
  <c r="O39" i="17" l="1"/>
  <c r="O39" i="18" s="1"/>
  <c r="P40" i="19" s="1"/>
  <c r="P40" i="20" s="1"/>
  <c r="P40" i="21" s="1"/>
  <c r="P40" i="22" s="1"/>
  <c r="C25" i="4"/>
  <c r="C17" i="4"/>
  <c r="C33" i="4"/>
  <c r="C26" i="4"/>
  <c r="C34" i="4"/>
  <c r="N34" i="4" s="1"/>
  <c r="O33" i="17"/>
  <c r="O33" i="18" s="1"/>
  <c r="P34" i="19" s="1"/>
  <c r="P34" i="20" s="1"/>
  <c r="P34" i="21" s="1"/>
  <c r="P34" i="22" s="1"/>
  <c r="C23" i="4"/>
  <c r="C7" i="4"/>
  <c r="O8" i="17"/>
  <c r="O8" i="18" s="1"/>
  <c r="P9" i="19" s="1"/>
  <c r="P9" i="21" s="1"/>
  <c r="C22" i="4"/>
  <c r="O20" i="17"/>
  <c r="O20" i="18" s="1"/>
  <c r="P21" i="19" s="1"/>
  <c r="P21" i="20" s="1"/>
  <c r="P21" i="21" s="1"/>
  <c r="P21" i="22" s="1"/>
  <c r="P21" i="23" s="1"/>
  <c r="P20" i="24" s="1"/>
  <c r="P20" i="25" s="1"/>
  <c r="C32" i="4"/>
  <c r="O31" i="17"/>
  <c r="O31" i="18" s="1"/>
  <c r="P32" i="19" s="1"/>
  <c r="P32" i="20" s="1"/>
  <c r="P32" i="21" s="1"/>
  <c r="P32" i="22" s="1"/>
  <c r="C21" i="4"/>
  <c r="C5" i="4"/>
  <c r="O6" i="17"/>
  <c r="O6" i="18" s="1"/>
  <c r="P6" i="19" s="1"/>
  <c r="P6" i="20" s="1"/>
  <c r="P6" i="21" s="1"/>
  <c r="P6" i="22" s="1"/>
  <c r="P6" i="23" s="1"/>
  <c r="P6" i="24" s="1"/>
  <c r="P6" i="25" s="1"/>
  <c r="C31" i="4"/>
  <c r="O17" i="17"/>
  <c r="O17" i="18" s="1"/>
  <c r="P18" i="19" s="1"/>
  <c r="P18" i="20" s="1"/>
  <c r="P18" i="21" s="1"/>
  <c r="P18" i="22" s="1"/>
  <c r="P18" i="23" s="1"/>
  <c r="P17" i="24" s="1"/>
  <c r="P17" i="25" s="1"/>
  <c r="O41" i="17"/>
  <c r="O41" i="18" s="1"/>
  <c r="P42" i="19" s="1"/>
  <c r="P42" i="20" s="1"/>
  <c r="P42" i="21" s="1"/>
  <c r="P42" i="22" s="1"/>
  <c r="C4" i="4"/>
  <c r="N4" i="4" s="1"/>
  <c r="O4" i="17"/>
  <c r="O4" i="18" s="1"/>
  <c r="P4" i="19" s="1"/>
  <c r="P4" i="20" s="1"/>
  <c r="P4" i="21" s="1"/>
  <c r="P4" i="22" s="1"/>
  <c r="P4" i="23" s="1"/>
  <c r="P4" i="24" s="1"/>
  <c r="P4" i="25" s="1"/>
  <c r="C30" i="4"/>
  <c r="O29" i="17"/>
  <c r="O29" i="18" s="1"/>
  <c r="P30" i="19" s="1"/>
  <c r="P30" i="20" s="1"/>
  <c r="P30" i="21" s="1"/>
  <c r="P30" i="22" s="1"/>
  <c r="C16" i="4"/>
  <c r="O28" i="17"/>
  <c r="O28" i="18" s="1"/>
  <c r="P29" i="19" s="1"/>
  <c r="P29" i="20" s="1"/>
  <c r="P29" i="21" s="1"/>
  <c r="P29" i="22" s="1"/>
  <c r="C15" i="4"/>
  <c r="O14" i="17"/>
  <c r="O14" i="18" s="1"/>
  <c r="P15" i="19" s="1"/>
  <c r="P15" i="20" s="1"/>
  <c r="P15" i="21" s="1"/>
  <c r="P15" i="22" s="1"/>
  <c r="P15" i="23" s="1"/>
  <c r="P14" i="24" s="1"/>
  <c r="P14" i="25" s="1"/>
  <c r="C37" i="4"/>
  <c r="O34" i="17"/>
  <c r="O34" i="18" s="1"/>
  <c r="P35" i="19" s="1"/>
  <c r="P35" i="20" s="1"/>
  <c r="P35" i="21" s="1"/>
  <c r="P35" i="22" s="1"/>
  <c r="C19" i="4"/>
  <c r="N19" i="4" s="1"/>
  <c r="C45" i="4"/>
  <c r="C41" i="4"/>
  <c r="O27" i="17"/>
  <c r="O27" i="18" s="1"/>
  <c r="P28" i="19" s="1"/>
  <c r="P28" i="20" s="1"/>
  <c r="P28" i="21" s="1"/>
  <c r="P28" i="22" s="1"/>
  <c r="C14" i="4"/>
  <c r="O13" i="17"/>
  <c r="O13" i="18" s="1"/>
  <c r="P14" i="19" s="1"/>
  <c r="P14" i="20" s="1"/>
  <c r="P14" i="21" s="1"/>
  <c r="P14" i="22" s="1"/>
  <c r="P14" i="23" s="1"/>
  <c r="P13" i="24" s="1"/>
  <c r="P13" i="25" s="1"/>
  <c r="C40" i="4"/>
  <c r="N40" i="4" s="1"/>
  <c r="O37" i="17"/>
  <c r="O37" i="18" s="1"/>
  <c r="P38" i="19" s="1"/>
  <c r="P38" i="20" s="1"/>
  <c r="P38" i="21" s="1"/>
  <c r="P38" i="22" s="1"/>
  <c r="C13" i="4"/>
  <c r="O12" i="17"/>
  <c r="O12" i="18" s="1"/>
  <c r="P13" i="19" s="1"/>
  <c r="P13" i="20" s="1"/>
  <c r="P13" i="21" s="1"/>
  <c r="P13" i="22" s="1"/>
  <c r="P13" i="23" s="1"/>
  <c r="P12" i="24" s="1"/>
  <c r="P12" i="25" s="1"/>
  <c r="C8" i="4"/>
  <c r="N8" i="4" s="1"/>
  <c r="O9" i="17"/>
  <c r="O9" i="18" s="1"/>
  <c r="P10" i="19" s="1"/>
  <c r="P10" i="20" s="1"/>
  <c r="P10" i="21" s="1"/>
  <c r="C12" i="4"/>
  <c r="N12" i="4" s="1"/>
  <c r="O11" i="17"/>
  <c r="O11" i="18" s="1"/>
  <c r="P12" i="19" s="1"/>
  <c r="P12" i="20" s="1"/>
  <c r="P12" i="21" s="1"/>
  <c r="P12" i="22" s="1"/>
  <c r="P12" i="23" s="1"/>
  <c r="P11" i="24" s="1"/>
  <c r="P11" i="25" s="1"/>
  <c r="C38" i="4"/>
  <c r="N38" i="4" s="1"/>
  <c r="O35" i="17"/>
  <c r="C10" i="4"/>
  <c r="N10" i="4" s="1"/>
  <c r="C39" i="4"/>
  <c r="O44" i="20"/>
  <c r="O40" i="17"/>
  <c r="O40" i="18" s="1"/>
  <c r="P41" i="19" s="1"/>
  <c r="P41" i="20" s="1"/>
  <c r="P41" i="21" s="1"/>
  <c r="P41" i="22" s="1"/>
  <c r="C24" i="4"/>
  <c r="C28" i="4"/>
  <c r="N28" i="4" s="1"/>
  <c r="O25" i="17"/>
  <c r="O25" i="18" s="1"/>
  <c r="P26" i="19" s="1"/>
  <c r="P26" i="20" s="1"/>
  <c r="P26" i="21" s="1"/>
  <c r="P26" i="22" s="1"/>
  <c r="P26" i="23" s="1"/>
  <c r="P25" i="24" s="1"/>
  <c r="P25" i="25" s="1"/>
  <c r="N43" i="15"/>
  <c r="C18" i="4"/>
  <c r="O3" i="15"/>
  <c r="O3" i="16" s="1"/>
  <c r="O3" i="17" s="1"/>
  <c r="O3" i="18" s="1"/>
  <c r="P3" i="19" s="1"/>
  <c r="P3" i="20" s="1"/>
  <c r="P3" i="21" s="1"/>
  <c r="P3" i="22" s="1"/>
  <c r="P3" i="23" s="1"/>
  <c r="B43" i="4"/>
  <c r="N43" i="4" s="1"/>
  <c r="B6" i="4"/>
  <c r="N6" i="4" s="1"/>
  <c r="B32" i="4"/>
  <c r="B42" i="4"/>
  <c r="N42" i="4" s="1"/>
  <c r="B13" i="4"/>
  <c r="O21" i="17"/>
  <c r="O21" i="18" s="1"/>
  <c r="P22" i="19" s="1"/>
  <c r="P22" i="20" s="1"/>
  <c r="P22" i="21" s="1"/>
  <c r="P22" i="22" s="1"/>
  <c r="P22" i="23" s="1"/>
  <c r="P21" i="24" s="1"/>
  <c r="P21" i="25" s="1"/>
  <c r="B14" i="4"/>
  <c r="O16" i="17"/>
  <c r="O16" i="18" s="1"/>
  <c r="P17" i="19" s="1"/>
  <c r="P17" i="20" s="1"/>
  <c r="P17" i="21" s="1"/>
  <c r="P17" i="22" s="1"/>
  <c r="P17" i="23" s="1"/>
  <c r="P16" i="24" s="1"/>
  <c r="P16" i="25" s="1"/>
  <c r="O32" i="17"/>
  <c r="O32" i="18" s="1"/>
  <c r="P33" i="19" s="1"/>
  <c r="P33" i="20" s="1"/>
  <c r="P33" i="21" s="1"/>
  <c r="P33" i="22" s="1"/>
  <c r="O24" i="17"/>
  <c r="O24" i="18" s="1"/>
  <c r="P25" i="19" s="1"/>
  <c r="P25" i="20" s="1"/>
  <c r="P25" i="21" s="1"/>
  <c r="P25" i="22" s="1"/>
  <c r="P25" i="23" s="1"/>
  <c r="P24" i="24" s="1"/>
  <c r="P24" i="25" s="1"/>
  <c r="N46" i="4"/>
  <c r="E38" i="12"/>
  <c r="O38" i="12" s="1"/>
  <c r="O19" i="17"/>
  <c r="O19" i="18" s="1"/>
  <c r="P20" i="19" s="1"/>
  <c r="P20" i="20" s="1"/>
  <c r="P20" i="21" s="1"/>
  <c r="P20" i="22" s="1"/>
  <c r="P20" i="23" s="1"/>
  <c r="P19" i="24" s="1"/>
  <c r="P19" i="25" s="1"/>
  <c r="O5" i="17"/>
  <c r="O5" i="18" s="1"/>
  <c r="P5" i="19" s="1"/>
  <c r="P5" i="20" s="1"/>
  <c r="P5" i="21" s="1"/>
  <c r="P5" i="22" s="1"/>
  <c r="P5" i="23" s="1"/>
  <c r="P5" i="24" s="1"/>
  <c r="P5" i="25" s="1"/>
  <c r="E44" i="12"/>
  <c r="O44" i="12" s="1"/>
  <c r="N43" i="1"/>
  <c r="E7" i="12"/>
  <c r="O30" i="17"/>
  <c r="O30" i="18" s="1"/>
  <c r="P31" i="19" s="1"/>
  <c r="P31" i="20" s="1"/>
  <c r="P31" i="21" s="1"/>
  <c r="P31" i="22" s="1"/>
  <c r="O10" i="17"/>
  <c r="O10" i="18" s="1"/>
  <c r="P11" i="19" s="1"/>
  <c r="P11" i="20" s="1"/>
  <c r="P11" i="21" s="1"/>
  <c r="P11" i="22" s="1"/>
  <c r="P11" i="23" s="1"/>
  <c r="P10" i="24" s="1"/>
  <c r="P10" i="25" s="1"/>
  <c r="E43" i="1"/>
  <c r="E40" i="12"/>
  <c r="O40" i="12" s="1"/>
  <c r="O18" i="17"/>
  <c r="O22" i="17"/>
  <c r="O22" i="18" s="1"/>
  <c r="P23" i="19" s="1"/>
  <c r="P23" i="20" s="1"/>
  <c r="P23" i="21" s="1"/>
  <c r="P23" i="22" s="1"/>
  <c r="P23" i="23" s="1"/>
  <c r="P22" i="24" s="1"/>
  <c r="P22" i="25" s="1"/>
  <c r="O15" i="17"/>
  <c r="O15" i="18" s="1"/>
  <c r="P16" i="19" s="1"/>
  <c r="P16" i="20" s="1"/>
  <c r="P16" i="21" s="1"/>
  <c r="P16" i="22" s="1"/>
  <c r="P16" i="23" s="1"/>
  <c r="P15" i="24" s="1"/>
  <c r="P15" i="25" s="1"/>
  <c r="O26" i="18"/>
  <c r="P27" i="19" s="1"/>
  <c r="P27" i="20" s="1"/>
  <c r="P27" i="21" s="1"/>
  <c r="P27" i="22" s="1"/>
  <c r="P27" i="23" s="1"/>
  <c r="P26" i="24" s="1"/>
  <c r="P26" i="25" s="1"/>
  <c r="D21" i="4"/>
  <c r="D24" i="4"/>
  <c r="D16" i="4"/>
  <c r="D37" i="4"/>
  <c r="O23" i="17"/>
  <c r="N43" i="16"/>
  <c r="D15" i="4"/>
  <c r="M47" i="4"/>
  <c r="L47" i="4"/>
  <c r="K47" i="4"/>
  <c r="O44" i="22"/>
  <c r="E32" i="4"/>
  <c r="E27" i="4"/>
  <c r="E26" i="4"/>
  <c r="E3" i="4"/>
  <c r="O44" i="21"/>
  <c r="I47" i="4"/>
  <c r="H13" i="4"/>
  <c r="H47" i="4" s="1"/>
  <c r="H35" i="4"/>
  <c r="N35" i="4" s="1"/>
  <c r="N31" i="4"/>
  <c r="G9" i="4"/>
  <c r="N9" i="4" s="1"/>
  <c r="G36" i="4"/>
  <c r="N7" i="4"/>
  <c r="N3" i="4"/>
  <c r="N47" i="4" s="1"/>
  <c r="N11" i="4"/>
  <c r="F47" i="4"/>
  <c r="N29" i="4"/>
  <c r="N27" i="4"/>
  <c r="G21" i="4"/>
  <c r="O44" i="19"/>
  <c r="G41" i="4"/>
  <c r="J47" i="4"/>
  <c r="N20" i="4"/>
  <c r="P9" i="22" l="1"/>
  <c r="P9" i="23" s="1"/>
  <c r="P8" i="24" s="1"/>
  <c r="P8" i="25" s="1"/>
  <c r="P10" i="22"/>
  <c r="P10" i="23" s="1"/>
  <c r="P9" i="24" s="1"/>
  <c r="P9" i="25" s="1"/>
  <c r="N21" i="4"/>
  <c r="N26" i="4"/>
  <c r="N37" i="4"/>
  <c r="N14" i="4"/>
  <c r="C47" i="4"/>
  <c r="D47" i="4"/>
  <c r="N32" i="4"/>
  <c r="B5" i="4"/>
  <c r="O7" i="12"/>
  <c r="O45" i="12" s="1"/>
  <c r="E45" i="12"/>
  <c r="B41" i="4"/>
  <c r="N41" i="4" s="1"/>
  <c r="O38" i="17"/>
  <c r="O38" i="18" s="1"/>
  <c r="P39" i="19" s="1"/>
  <c r="P39" i="20" s="1"/>
  <c r="P39" i="21" s="1"/>
  <c r="P39" i="22" s="1"/>
  <c r="P39" i="23" s="1"/>
  <c r="P38" i="24" s="1"/>
  <c r="P38" i="25" s="1"/>
  <c r="O42" i="17"/>
  <c r="O42" i="18" s="1"/>
  <c r="P43" i="19" s="1"/>
  <c r="P43" i="20" s="1"/>
  <c r="P43" i="21" s="1"/>
  <c r="P43" i="22" s="1"/>
  <c r="P43" i="23" s="1"/>
  <c r="P42" i="24" s="1"/>
  <c r="P42" i="25" s="1"/>
  <c r="B44" i="4"/>
  <c r="N44" i="4" s="1"/>
  <c r="B39" i="4"/>
  <c r="N39" i="4" s="1"/>
  <c r="O36" i="17"/>
  <c r="O36" i="18" s="1"/>
  <c r="P37" i="19" s="1"/>
  <c r="P37" i="20" s="1"/>
  <c r="P37" i="21" s="1"/>
  <c r="P37" i="22" s="1"/>
  <c r="P37" i="23" s="1"/>
  <c r="P36" i="24" s="1"/>
  <c r="P36" i="25" s="1"/>
  <c r="O23" i="18"/>
  <c r="P24" i="19" s="1"/>
  <c r="P24" i="20" s="1"/>
  <c r="P24" i="21" s="1"/>
  <c r="P24" i="22" s="1"/>
  <c r="P24" i="23" s="1"/>
  <c r="P23" i="24" s="1"/>
  <c r="P23" i="25" s="1"/>
  <c r="O35" i="18"/>
  <c r="P36" i="19" s="1"/>
  <c r="P36" i="20" s="1"/>
  <c r="P36" i="21" s="1"/>
  <c r="P36" i="22" s="1"/>
  <c r="P36" i="23" s="1"/>
  <c r="P35" i="24" s="1"/>
  <c r="P35" i="25" s="1"/>
  <c r="O18" i="18"/>
  <c r="P19" i="19" s="1"/>
  <c r="P19" i="20" s="1"/>
  <c r="P19" i="21" s="1"/>
  <c r="P19" i="22" s="1"/>
  <c r="P19" i="23" s="1"/>
  <c r="P18" i="24" s="1"/>
  <c r="P18" i="25" s="1"/>
  <c r="P29" i="23"/>
  <c r="P28" i="24" s="1"/>
  <c r="P28" i="25" s="1"/>
  <c r="P41" i="23"/>
  <c r="P40" i="24" s="1"/>
  <c r="P40" i="25" s="1"/>
  <c r="P32" i="23"/>
  <c r="P31" i="24" s="1"/>
  <c r="P31" i="25" s="1"/>
  <c r="P42" i="23"/>
  <c r="P41" i="24" s="1"/>
  <c r="P41" i="25" s="1"/>
  <c r="P28" i="23"/>
  <c r="P27" i="24" s="1"/>
  <c r="P27" i="25" s="1"/>
  <c r="P38" i="23"/>
  <c r="P37" i="24" s="1"/>
  <c r="P37" i="25" s="1"/>
  <c r="P34" i="23"/>
  <c r="P33" i="24" s="1"/>
  <c r="P33" i="25" s="1"/>
  <c r="P35" i="23"/>
  <c r="P34" i="24" s="1"/>
  <c r="P34" i="25" s="1"/>
  <c r="P40" i="23"/>
  <c r="P39" i="24" s="1"/>
  <c r="P39" i="25" s="1"/>
  <c r="P33" i="23"/>
  <c r="P32" i="24" s="1"/>
  <c r="P32" i="25" s="1"/>
  <c r="P30" i="23"/>
  <c r="P29" i="24" s="1"/>
  <c r="P29" i="25" s="1"/>
  <c r="P31" i="23"/>
  <c r="P30" i="24" s="1"/>
  <c r="P30" i="25" s="1"/>
  <c r="P3" i="24"/>
  <c r="P3" i="25" s="1"/>
  <c r="E47" i="4"/>
  <c r="N13" i="4"/>
  <c r="N5" i="4"/>
  <c r="B47" i="4"/>
  <c r="O43" i="15" l="1"/>
  <c r="O7" i="17"/>
  <c r="O7" i="18" s="1"/>
  <c r="O43" i="17" l="1"/>
  <c r="O43" i="16"/>
  <c r="O43" i="18"/>
  <c r="P7" i="19"/>
  <c r="P44" i="19" l="1"/>
  <c r="P44" i="20" s="1"/>
  <c r="P7" i="20"/>
  <c r="P7" i="21" s="1"/>
  <c r="P44" i="21" l="1"/>
  <c r="P7" i="22"/>
  <c r="P7" i="23" l="1"/>
  <c r="P44" i="22"/>
  <c r="P7" i="24" l="1"/>
  <c r="P44" i="23"/>
  <c r="P7" i="25" l="1"/>
  <c r="P43" i="25" s="1"/>
  <c r="P43" i="24"/>
</calcChain>
</file>

<file path=xl/comments1.xml><?xml version="1.0" encoding="utf-8"?>
<comments xmlns="http://schemas.openxmlformats.org/spreadsheetml/2006/main">
  <authors>
    <author>Hourigan, Grace</author>
  </authors>
  <commentList>
    <comment ref="K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 wifi bills from Jul to Dec 21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€247.03  mobile bills from Jul to Dec 21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 wifi bills from Jul to Dec 21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€156.20 mobile bills from jul to dec 21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€175 wifi bills from Jun to Dec 21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€70 Wifi bills from July to Dec 21.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€54.26 Mobile bills from Aug to Dec 2021.</t>
        </r>
      </text>
    </comment>
  </commentList>
</comments>
</file>

<file path=xl/comments2.xml><?xml version="1.0" encoding="utf-8"?>
<comments xmlns="http://schemas.openxmlformats.org/spreadsheetml/2006/main">
  <authors>
    <author>Hourigan, Grace</author>
  </authors>
  <commentList>
    <comment ref="L1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€202.15 mobile bills from Jul to Dec 21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 wifi bills jul to dec 21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€94.94 mobile bills from Jul to Dec 21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€575.28 Finance Act, 2021, Four Seasons, Carlingford, Co. Louth. 7th to 9th Jan, 2022.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€570.80 Finance Act, 21, Four Seasons hotel, Carlingford, Co.Louth 7th to 9th Jan, 2022.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€222.53 AILG Module 1, The Clayton Silver Springs Hotel, Co. Cork. 19th Feb, 2022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 wifi jul to dec 21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€66.21 mobile bills from Jul to Dec 21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€41.21 Deputy Mayor Rober Burns Night, Dolans, Limk. 25th Jan, 2022.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€62.69 mobile bills from Jul to Nov 21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€591.41 Finance Act, 2021.  Four Seasons hotel, Carlingford, Co. Louth. 7th to 9th Jan, 2022.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€208.13 AILG Module 1, The Clayton Silver Springs Hotel, Co. Cork. 19th February, 2022.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€598.57 Finance Act, 21, Four Seasons, Carlingford, Co. Louth. 7th to 9th Jan, 2022.</t>
        </r>
      </text>
    </comment>
  </commentList>
</comments>
</file>

<file path=xl/comments3.xml><?xml version="1.0" encoding="utf-8"?>
<comments xmlns="http://schemas.openxmlformats.org/spreadsheetml/2006/main">
  <authors>
    <author>Hourigan, Grace</author>
    <author>tc={D80A4FA9-9DC8-4585-A218-15DEC2A26C4B}</author>
    <author>tc={06D8681D-7815-47BE-888A-6F5ED6ADC4CC}</author>
    <author>tc={07139D1F-48C4-4708-BBAA-CC5C204AF9FC}</author>
    <author>tc={812FAA88-5412-4A39-9C8B-E756C3ECAFDC}</author>
    <author>tc={612B4FAA-EDF0-40C9-B16C-A1D7F250BF43}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€1578.01 Mayor attended London and Manchester Trade Investment visit from 14th to 17th Feb, 2022</t>
        </r>
      </text>
    </comment>
    <comment ref="E14" authorId="1" shapeId="0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€222.98 AILG Module 1, Co. Cork, 19th Feb, 2022</t>
        </r>
      </text>
    </comment>
    <comment ref="E18" authorId="0" shapeId="0">
      <text>
        <r>
          <rPr>
            <sz val="10"/>
            <rFont val="Arial"/>
            <family val="2"/>
            <charset val="1"/>
          </rPr>
          <t>Hourigan, Grace:
€111.03 AILG Module 1, The Silver Springs Hotel, Clayton, Co. Cork. 19th Feb, 2022.
€394.97 Future of Europe, Abbey Hotel, Donegal. 10th March, 2022.</t>
        </r>
      </text>
    </comment>
    <comment ref="E19" authorId="0" shapeId="0">
      <text>
        <r>
          <rPr>
            <sz val="10"/>
            <rFont val="Arial"/>
            <family val="2"/>
            <charset val="1"/>
          </rPr>
          <t>Hourigan, Grace:
€386.91 Future of Europe, 10th March, 2022 Donegal.</t>
        </r>
      </text>
    </comment>
    <comment ref="K21" authorId="2" shapeId="0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€275 Wifi from Jan to Nov 2021.</t>
        </r>
      </text>
    </comment>
    <comment ref="L21" authorId="3" shapeId="0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€249.25 Mobile Bills from April to Nov, 2021.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€225.66 AILG Module 1, Silver Springs Hotel, Co. Cork. 19th Feb, 2022.</t>
        </r>
      </text>
    </comment>
    <comment ref="E30" authorId="0" shapeId="0">
      <text>
        <r>
          <rPr>
            <sz val="10"/>
            <rFont val="Arial"/>
            <family val="2"/>
            <charset val="1"/>
          </rPr>
          <t>Hourigan, Grace:
€71.84 Christmas Opera, Limerick, 30th Dec, 21.
€61.08 Munster Edinburgh Match, thomond park, 18th Feb, 22.
€21.50 Mayor at Fairtrade Fortnight event, Adare, Co. Limerick on 18th Feb, 2022.
€53.91 Mayor at Gravity Play, O'Connell St., 17th Feb, 2022.
€38.52 Mayor at launch of Regeneron, Limerick. 14th Feb, 2022.
€62.87 ELF Filmmakers, Castletroy, Limerick 19th Feb, 2022.
€27.77 Annual Tidy Towns Conference, Woodlands House Hotel, Adare, Co. Limerick. 16th Feb, 2022.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€224.77 AILG Module 1, Silver Springs Hotel, Co. Cork. 19th Feb 2022</t>
        </r>
      </text>
    </comment>
    <comment ref="E38" authorId="0" shapeId="0">
      <text>
        <r>
          <rPr>
            <sz val="10"/>
            <rFont val="Arial"/>
            <family val="2"/>
            <charset val="1"/>
          </rPr>
          <t>Hourigan, Grace:
€221.63 AILG Module 1, Silver Springs, Co. Cork. 19th Feb, 2022.
€403.93 Future of Europe, Donegal, 10th Mar, 2022.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€125 wifi jul to nov 21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€62.84 mobile bills from jun to nov 21.</t>
        </r>
      </text>
    </comment>
    <comment ref="E39" authorId="0" shapeId="0">
      <text>
        <r>
          <rPr>
            <sz val="10"/>
            <rFont val="Arial"/>
            <family val="2"/>
            <charset val="1"/>
          </rPr>
          <t>Hourigan, Grace:
€367.11 Future of Europe, Donegal, 10th March, 2022.</t>
        </r>
      </text>
    </comment>
    <comment ref="F39" authorId="4" shapeId="0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€1775.72 St Patrick's Day  Parade, NYC, 4th to 7th March, 2022. 
€48 Antigen Test and Esta Visa for Patrick's Day Parade Visit, USA</t>
        </r>
      </text>
    </comment>
    <comment ref="E42" authorId="5" shapeId="0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€419.37 The Future of Europe, Co. Donegal, 10th March, 2022.</t>
        </r>
      </text>
    </comment>
  </commentList>
</comments>
</file>

<file path=xl/comments4.xml><?xml version="1.0" encoding="utf-8"?>
<comments xmlns="http://schemas.openxmlformats.org/spreadsheetml/2006/main">
  <authors>
    <author>Hourigan, Grace</author>
  </authors>
  <commentList>
    <comment ref="E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826.20 UL Diploma in Drug and Alcohol Studies, 2022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€4315.62 Attendance at San Francisco and Austin Texas on 4th and 8th June, 2022.
€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€455.95 National Biodiversity Conference, 2022.  Dublin Caslte Dublin 8th and 9th June, 2022.
€471.62 LAMA Spring Training Seminar, Hotel Kilkenny, College Road, Co. Kilkenny.  11th and 12th April, 2022.
€347.84 EPA Climate Change Conf 2022, Croke Park Conference Centre, Dublin 1st June, 2022.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€1806.92 Annual Queens County, St Patrick's Day Parade, Rockaway Beach, NYC, USA 4th to 7th March, 2022.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3109.35 St Patrick's Day Parade, NYC from 14th to 18th March, 2022.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€86.75 MBs from July to Dec, 2021.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€514.26 National Biodiversity Conf, 2022, Dublin Castle, Dublin on 8th and 9th June, 2022.
€576.76 EPA Annual Climate Change, Croke Park, Dublin 1st June, 2022.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€37.77 EPA Water Conf. 2022, Galway Bay Hotel, Galway on 18th May, 2022.
€176.98 National Biodiversity Conf, 2022, Dublin on 8th and 9th June, 2022.
€52.77 EPA Annual Climate Chagne Conference, 2022, Croke Park Dublin 1st June, 2022.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€594.05 National Biodiversity Conf, 2022, Dublin Castle Dublin on 8th and 9th June, 2022.
€489.89 EPA Annual Climate change conf, 2022, Dublin on 1st June, 2022.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€474.85 EPA Climate Change Conf, 2022, Croke Park Conference Centre, Dublin on 1st June, 2022.
€590.71 Biodiversity Conf 2022, Dublin 8th and 9th June, 2022.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€597.39 National Biodiversity Conf, 2022, Dublin Castle Dublin on 8th and 9th June, 2022.
€491.56 EPA Climate Change Conference, 2022, Dublin on 1st June, 2022.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€580.69 National Biodiversity Conference 2022, Dublin Castle Dublin on 8th and 9th June, 2022.
€474.85 EPA Annual Climate Change Conf 2022, Croke Park, Dublin 1st June, 2022.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€358.37 AILG Module 3, Avalon House Hotel, Co. Kilkenny on 18th June, 2022.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€458.15 National Biodiversity Conf, 2022, Dublin Castle Dublin on 8th and 9th June, 2022.
€468.17 EPA Climate Change Conf, 2022, Croke Park, Dublin 1st June, 2022.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€374.62 AILG Module 3, Avalon House Hotel, Co. Kilkenny. 18th June, 2022.
€624.12 National Biodiversity Conf, 2022.  Dublin Castle Dublin on 8th and 9th June, 2022.
€518.29 EPA Annual Climate Change, 2022, Cork Park, Dublin 1st June, 2022.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€419.11 EPA Annual Climate Change Conference, 2022.  Croke Park Conference Centre, Dublin 1st June, 2022.</t>
        </r>
      </text>
    </comment>
  </commentList>
</comments>
</file>

<file path=xl/comments5.xml><?xml version="1.0" encoding="utf-8"?>
<comments xmlns="http://schemas.openxmlformats.org/spreadsheetml/2006/main">
  <authors>
    <author>Hourigan, Grace</author>
  </authors>
  <commentList>
    <comment ref="F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€908.44 Move Mobility Conference, Flights and Accommodation only.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€2200.20 Find your greatness conference, Perugia, Italy, 20th to 22nd July, 2022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€113.46 UCC Course, Cert in Climate Crisis and Local Government, UCC, Cork.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€522.46 AILG Module 4, The allingham Arms Hotel, Co. Donegal. 23rd July, 2022.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€575.09 AILG Module 4, Allingham Arms Hotel, Donegal.  23rd July, 2022
€347.89 AILG Module 3, The Avalon House Hotel, Kilkenny.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€560.05 AILG Module 4, Bundoran, Co. Donegal 23rd July, 2022.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€1787.60 St Patricks Parade, Rockaway Beach, NYC, 4th to 7th March, 2022.</t>
        </r>
      </text>
    </comment>
  </commentList>
</comments>
</file>

<file path=xl/comments6.xml><?xml version="1.0" encoding="utf-8"?>
<comments xmlns="http://schemas.openxmlformats.org/spreadsheetml/2006/main">
  <authors>
    <author>Hourigan, Grace</author>
  </authors>
  <commentList>
    <comment ref="E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€682.82 AILG Autumn Training 2022, Co. Meath.  14th September, 2022.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€536.27 Derelict in Donegal, Donegal, 22nd July, 2022.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€489.63 Autumn Seminar, 2022, Co. Meath. 14th Sep and 15th Sep, 2022.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€452.12 EIFAAC Symposiuum, Ireland Inland Fisheries and Aquaculture, Killarney, Co. Kerry. 20th and 21st June, 2022.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€635.71 Autumn Trainig , Co. Meath, 14th Sep and 15th Sep, 2022.</t>
        </r>
      </text>
    </comment>
    <comment ref="D3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€465.25 Derelict in Donegal and Beyond Conference, Dillons Hotel, Letterkenny, Co. Donegal. 22nd July, 2022.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€446.78 AILG Module 4, Allingham Arms Hotel, Bundoran, Co. Donegal. 23rd July, 2022.</t>
        </r>
      </text>
    </comment>
    <comment ref="L38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€331.45 MBs from Jan 21 and Mar to Dec, 2021.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€557.41 AILG Module 4, Allingham Arms Hotel, Bundoran, Co. Donegal.  23rd July, 2022.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€517.08 National Centenary Celebration Event, Dublin 2.  27th August, 2022. 
€567.78 JP Committee Event, Dub 8, 19th Sep, 222.
€567.78 JP Committee , Dublin 8, 19th Sep, 2022.</t>
        </r>
      </text>
    </comment>
  </commentList>
</comments>
</file>

<file path=xl/comments7.xml><?xml version="1.0" encoding="utf-8"?>
<comments xmlns="http://schemas.openxmlformats.org/spreadsheetml/2006/main">
  <authors>
    <author>Hourigan, Grace</author>
  </authors>
  <commentList>
    <comment ref="E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€492.45 EPA Circ. Economy Conf, 2022, Aviva Stadium, Dublin 22nd Sep, 2022.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€518.56 Environment Irl. Conf, 2022, Croke Park Dublin, 4th 5th October, 2022.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€3805.72 St. Patrick's Parade, Savannah, Georgia, USA, 14th to 18th March, 2022.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€496.27 Autumn Training Seminar, 2022, Knightsbrook Hotel, Co. Meath. 14th and 15th Sep, 2022.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€353.09 EPA Circ., Conf, 2022, Aviva Stadium Dublin 22nd September, 2022.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€624.48 Environment Irl., Croke Park Dublin, 4th and 5th October, 2022.
€325.63 Autumn Planning Conference, 2022, Co. Dublin 7th Oct, 2022.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€319.36 Autumn Planning Conf, 2022, The Grand Hotel, Malahide Dublin, 7th October, 2022.
€456.51 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€571.23 ICSH Radisson Blu Hotel, Sligo, 19th and 20th October, 2022.
€670.13 Env. Irl., Croke Park, Dublin 4th and 5th Oct, 2022.
€433.94 AILG Seminar 2022, Knightsbrook Hotel, Co. Meath.  14th and 15th September, 2022.
€485.82 EPA Circ Economy Conference, 2022 22nd Sep, 2022.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€331.91 ICSH, Radisson Blu Hotel, Sligo, 19th and 20th October, 2022.
€320.63 IPI Autumn Planning Conf, Grand Hotel, Malahide, Co. Dublin.  7th October, 2022.
€668.32 Env Ire Conf, 2022 Dublin, 4th and 5th Octobe, 2022.
€655.65 Ailg Autumn Seminar, 2022, Knightsbrook Hotel, Trim, Co. Meath.  14th and 15th September, 2022.
€8.37 Deputised at Limerick Show, 28th Aug, 22
€23.53 Deputised at the Electronomous event 13th Sep, 22 Shannon, Clare.
€38.01 Deputised as Mayor at Knights of Glin, Limerick. 27th Aug, 2022.
€35.30 Deputised as Mayor at Ballyhoura, Co. Limerick.  16th Sep, 2022.
€450.95 Deputised as Mayor at Dialogue Series, Belfast, 13th Oct, 2022.
€32.94 Deputised as Mayor at Shanagolden, 2nd Sep, 2022.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€742.66 AILG Autumn Seminar, 2022 Co.Meath.  14th and 15th Sep, 2022.
€775.66 ICSH, Radisson Blu, Co. Sligo.  19th and 20th Oct, 2022.
€733.57 Env Irl., Conf, Croke Park, Dublin 4th and 5th Oct, 2022.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€655.65 Autumn Trainig Seminar, 2022, Co. Meath. 14th and 15th September, 2022.
€695.53 ICSH, Radisson Blu Hotel, Co. Sligo, 19th and 20th Oct, 2022.
€540.40 Env. Irl., Conf, Croke Park Dublin on 4th and 5th Oct, 2022.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€325.63 EPA Circular Economy Conf, Aviva Stadium Dublin, 22nd September, 2022.
€460.61 AILG Autumn Training Seminar, 2022, Co. Meath.  14th and 15th September, 2022.</t>
        </r>
      </text>
    </comment>
    <comment ref="E4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€580.81 AILG Autumn Training Seminar, 2022, 14th and 15th September, 2022.</t>
        </r>
      </text>
    </comment>
    <comment ref="L42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€58.98 Mobile Bills from July to Dec, 2021.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€599.37 ICSH, Radisson Blu Hotel, Co. Sligo, 19th and 20th Oct, 2022.
€730.12 Env. Irl., Croke Park Dublin, 4th and 5th Oct, 2022.
€527.16 Autumn Planning  Conf 2022, Malahide, Dublin 7th October, 2022.</t>
        </r>
      </text>
    </comment>
  </commentList>
</comments>
</file>

<file path=xl/comments8.xml><?xml version="1.0" encoding="utf-8"?>
<comments xmlns="http://schemas.openxmlformats.org/spreadsheetml/2006/main">
  <authors>
    <author>Hourigan, Grace</author>
  </authors>
  <commentList>
    <comment ref="E1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€503.75 ICSH, Radisson Hotel, Sligo.  19th and 20th October, 2022.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€451.68 AILG Autumn Training, Co. Meath.  14th and 15th Sep, 22.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€612.77 ICSH Biennial Finance &amp; Dev., Radisson Blu Hotel, Sligo.  19th &amp; 20th Oct, 22.</t>
        </r>
      </text>
    </comment>
    <comment ref="E41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531.51 ICSH Sligo, 19th and 20th Oct, 2022.
€500.13 AILG Autumn 2022, Co. Meath. 14th to 15th Sep, 2022.
€284.04 AILG Module 3, Avalon Hotel, Co. Kilkenny.  18th June, 2022.</t>
        </r>
      </text>
    </comment>
  </commentList>
</comments>
</file>

<file path=xl/comments9.xml><?xml version="1.0" encoding="utf-8"?>
<comments xmlns="http://schemas.openxmlformats.org/spreadsheetml/2006/main">
  <authors>
    <author>Hourigan, Grace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<sst xmlns="http://schemas.openxmlformats.org/spreadsheetml/2006/main" count="808" uniqueCount="136">
  <si>
    <t>Register of Councillors Expenses January 2022</t>
  </si>
  <si>
    <t>Councillor</t>
  </si>
  <si>
    <t>Monthly Expenses</t>
  </si>
  <si>
    <t>Gross Representational Payment</t>
  </si>
  <si>
    <t>Conference Expenses</t>
  </si>
  <si>
    <t>Training Expenses</t>
  </si>
  <si>
    <t>Foreign Travel inc. flights and accomodation costs</t>
  </si>
  <si>
    <t>Mayor of City and County of Limerick Allowance</t>
  </si>
  <si>
    <t>Deputy Mayor Allowance</t>
  </si>
  <si>
    <t>Mayor of Metropolitan District Allowance</t>
  </si>
  <si>
    <t>District Chair's Allowance</t>
  </si>
  <si>
    <t>Wi Fi Allowance</t>
  </si>
  <si>
    <t>Mobile Phone Allowance</t>
  </si>
  <si>
    <t>Total for Month</t>
  </si>
  <si>
    <t>Benson, Sharon</t>
  </si>
  <si>
    <t>Butler, Daniel</t>
  </si>
  <si>
    <t>Collins, Bridie</t>
  </si>
  <si>
    <t>Collins, James</t>
  </si>
  <si>
    <t>Collins, Michael</t>
  </si>
  <si>
    <t>Costello John</t>
  </si>
  <si>
    <t>Carey, PJ</t>
  </si>
  <si>
    <t>Daly, Frankie</t>
  </si>
  <si>
    <t>Donegan, Michael</t>
  </si>
  <si>
    <t>Egan, John</t>
  </si>
  <si>
    <t>Foley, Francis</t>
  </si>
  <si>
    <t>Galvin, Liam</t>
  </si>
  <si>
    <t>Hartigan, Sean</t>
  </si>
  <si>
    <t>Keary, Stephen</t>
  </si>
  <si>
    <t>Kiely, Sarah</t>
  </si>
  <si>
    <t>Kilcoyne, Fergus</t>
  </si>
  <si>
    <t>Leddin, Joe</t>
  </si>
  <si>
    <t>Mitchell, Gerald</t>
  </si>
  <si>
    <t>Murphy, Michael</t>
  </si>
  <si>
    <t>McSweeney, Dan</t>
  </si>
  <si>
    <t>Novak UiChoncuir, Sasa</t>
  </si>
  <si>
    <t>O’Brien, Emmett</t>
  </si>
  <si>
    <t>O’Dea, Jerry</t>
  </si>
  <si>
    <t>O'Donoghue, John</t>
  </si>
  <si>
    <t>O'Donovan, Elisa</t>
  </si>
  <si>
    <t>O’Hanlon, Kieran</t>
  </si>
  <si>
    <t>O'Sullivan, Olivia</t>
  </si>
  <si>
    <t>Ruddle, Tom</t>
  </si>
  <si>
    <t>Ryan, Eddie</t>
  </si>
  <si>
    <t>Ryan, Martin</t>
  </si>
  <si>
    <t>Scanlan, Jerome</t>
  </si>
  <si>
    <t>Secas, Elena</t>
  </si>
  <si>
    <t>Sheehan, Conor</t>
  </si>
  <si>
    <t>Sheahan, John</t>
  </si>
  <si>
    <t>Sheahan, Kevin</t>
  </si>
  <si>
    <t>Sheahan, Michael</t>
  </si>
  <si>
    <t>Slattery, Catherine</t>
  </si>
  <si>
    <t>Talukder, Abul Kalam Azad</t>
  </si>
  <si>
    <t>Teefy, Brigid</t>
  </si>
  <si>
    <t>Teskey Adam</t>
  </si>
  <si>
    <t>Register of Councillors Expenses February 2022</t>
  </si>
  <si>
    <t>Rolling Total January - February</t>
  </si>
  <si>
    <t>Register of Councillors Expenses March 2022</t>
  </si>
  <si>
    <t>Rolling Total January - March</t>
  </si>
  <si>
    <t>Novak Ui Choncuir, Sasa</t>
  </si>
  <si>
    <t>Register of Councillors Expenses April 2022</t>
  </si>
  <si>
    <t>SPC Chair Allowance</t>
  </si>
  <si>
    <t>Members Expenses</t>
  </si>
  <si>
    <t>Rolling Total January - April</t>
  </si>
  <si>
    <t>Register of Councillors Expenses May 2022</t>
  </si>
  <si>
    <t>Rolling Total January - May</t>
  </si>
  <si>
    <t>Register of Councillors Expenses June 2022</t>
  </si>
  <si>
    <t>Rolling Total January - June</t>
  </si>
  <si>
    <t>O'Donoghue John</t>
  </si>
  <si>
    <t>Register of Councillors Expenses July 2022</t>
  </si>
  <si>
    <t>Rolling Total January - July</t>
  </si>
  <si>
    <t>Register of Councillors Expenses August 2022</t>
  </si>
  <si>
    <t>Rolling Total January - August</t>
  </si>
  <si>
    <t>Register of Councillors Expenses September 2022</t>
  </si>
  <si>
    <t>Rolling Total January - September</t>
  </si>
  <si>
    <t>Register of Councillors Expenses October 2022</t>
  </si>
  <si>
    <t>Rolling Total January - October</t>
  </si>
  <si>
    <t>Register of Councillors Expenses November 2022</t>
  </si>
  <si>
    <t>Rolling Total January - November</t>
  </si>
  <si>
    <t>Register of Councillors Expenses December 2022</t>
  </si>
  <si>
    <t>Rolling Total January - December</t>
  </si>
  <si>
    <t>Register of Councillors Expenses. Totals for 2020</t>
  </si>
  <si>
    <t>Foreign Travel</t>
  </si>
  <si>
    <t>Total for Period</t>
  </si>
  <si>
    <t>Costelloe, John</t>
  </si>
  <si>
    <t>Leddin, Brian</t>
  </si>
  <si>
    <t>Novak UiChonchuir, Sasa</t>
  </si>
  <si>
    <t>O'Brien, Emmett</t>
  </si>
  <si>
    <t>O'Dea, Jerry</t>
  </si>
  <si>
    <t>O'Donoghue, Richard</t>
  </si>
  <si>
    <t>O'Hanlon, Kieran</t>
  </si>
  <si>
    <t>Teskey, Adam</t>
  </si>
  <si>
    <t>Register of Councillors Expenses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</si>
  <si>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</si>
  <si>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</si>
  <si>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</si>
  <si>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</si>
  <si>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</si>
  <si>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</si>
  <si>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</si>
  <si>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</si>
  <si>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</si>
  <si>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</si>
  <si>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</si>
  <si>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</si>
  <si>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End year</t>
  </si>
  <si>
    <t>Browne, Séamus</t>
  </si>
  <si>
    <t>Byrne, Maria</t>
  </si>
  <si>
    <t>Clifford, Shane</t>
  </si>
  <si>
    <t>Crowley, Joe</t>
  </si>
  <si>
    <t>Crowley, Vivienne</t>
  </si>
  <si>
    <t>Gilligan, John</t>
  </si>
  <si>
    <t>Gleeson, Noel</t>
  </si>
  <si>
    <t>Hourigan, Michael</t>
  </si>
  <si>
    <t>Hurley, Marian</t>
  </si>
  <si>
    <t>Keller, Paul</t>
  </si>
  <si>
    <t>Loftus, John</t>
  </si>
  <si>
    <t>Lynch, Seán</t>
  </si>
  <si>
    <t>McCreesh, Malachy</t>
  </si>
  <si>
    <t>McMahon, Ciara</t>
  </si>
  <si>
    <t>Neville, Tom</t>
  </si>
  <si>
    <t>Ó Ceallaigh, Séighin</t>
  </si>
  <si>
    <t>O’Donnell, William</t>
  </si>
  <si>
    <t>O’Donoghue, Richard</t>
  </si>
  <si>
    <t>Pond, Joe</t>
  </si>
  <si>
    <t>Prendiville, Cian</t>
  </si>
  <si>
    <t>Quinlivan, Maurice</t>
  </si>
  <si>
    <t>Sheehy, Lisa Marie</t>
  </si>
  <si>
    <t>Totals</t>
  </si>
  <si>
    <t xml:space="preserve">Register of Councillors Expenses - Outside Bodies </t>
  </si>
  <si>
    <t>Outside Body Name</t>
  </si>
  <si>
    <t>Date of Meeting</t>
  </si>
  <si>
    <t>Milage Expenses Claimed</t>
  </si>
  <si>
    <t>Subsistence Claimed</t>
  </si>
  <si>
    <t>Total</t>
  </si>
  <si>
    <t>SPC Chairs</t>
  </si>
  <si>
    <t>Collopy, 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</si>
</sst>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€&quot;#,##0.00;[Red]\-&quot;€&quot;#,##0.00"/>
    <numFmt numFmtId="44" formatCode="_-&quot;€&quot;* #,##0.00_-;\-&quot;€&quot;* #,##0.00_-;_-&quot;€&quot;* &quot;-&quot;??_-;_-@_-"/>
    <numFmt numFmtId="164" formatCode="&quot;€&quot;#,##0.00"/>
    <numFmt numFmtId="165" formatCode="########.00"/>
    <numFmt numFmtId="166" formatCode="########.0000"/>
  </numFmts>
  <fonts count="2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  <charset val="1"/>
    </font>
    <font>
      <sz val="11.5"/>
      <name val="Arial"/>
      <family val="2"/>
      <charset val="1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  <charset val="1"/>
    </font>
    <font>
      <sz val="12"/>
      <color theme="1"/>
      <name val="Arial"/>
      <family val="2"/>
      <charset val="1"/>
    </font>
    <font>
      <sz val="11.5"/>
      <color theme="1"/>
      <name val="Arial"/>
      <family val="2"/>
      <charset val="1"/>
    </font>
    <font>
      <b/>
      <sz val="11.5"/>
      <color theme="1"/>
      <name val="Arial"/>
      <family val="2"/>
      <charset val="1"/>
    </font>
    <font>
      <b/>
      <sz val="12"/>
      <color theme="1"/>
      <name val="Arial"/>
      <family val="2"/>
      <charset val="1"/>
    </font>
    <font>
      <sz val="11.5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double">
        <color indexed="64"/>
      </bottom>
      <diagonal/>
    </border>
    <border>
      <left/>
      <right style="thin">
        <color theme="4"/>
      </right>
      <top style="double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indexed="64"/>
      </top>
      <bottom style="double">
        <color indexed="64"/>
      </bottom>
      <diagonal/>
    </border>
    <border>
      <left/>
      <right style="thin">
        <color theme="8"/>
      </right>
      <top style="thin">
        <color indexed="6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/>
  </cellStyleXfs>
  <cellXfs count="19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2" borderId="0" xfId="0" applyFont="1" applyFill="1" applyAlignment="1">
      <alignment wrapText="1"/>
    </xf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164" fontId="11" fillId="3" borderId="15" xfId="1" applyNumberFormat="1" applyFont="1" applyFill="1" applyBorder="1" applyAlignment="1">
      <alignment horizontal="left"/>
    </xf>
    <xf numFmtId="0" fontId="11" fillId="3" borderId="15" xfId="0" applyFont="1" applyFill="1" applyBorder="1"/>
    <xf numFmtId="164" fontId="10" fillId="3" borderId="15" xfId="1" applyNumberFormat="1" applyFont="1" applyFill="1" applyBorder="1" applyAlignment="1">
      <alignment horizontal="left"/>
    </xf>
    <xf numFmtId="164" fontId="11" fillId="0" borderId="15" xfId="1" applyNumberFormat="1" applyFont="1" applyBorder="1" applyAlignment="1">
      <alignment horizontal="left"/>
    </xf>
    <xf numFmtId="0" fontId="11" fillId="0" borderId="15" xfId="0" applyFont="1" applyBorder="1"/>
    <xf numFmtId="164" fontId="12" fillId="0" borderId="15" xfId="1" applyNumberFormat="1" applyFont="1" applyBorder="1" applyAlignment="1">
      <alignment horizontal="left"/>
    </xf>
    <xf numFmtId="164" fontId="13" fillId="0" borderId="15" xfId="1" applyNumberFormat="1" applyFont="1" applyBorder="1" applyAlignment="1">
      <alignment horizontal="left"/>
    </xf>
    <xf numFmtId="0" fontId="10" fillId="2" borderId="14" xfId="0" applyFont="1" applyFill="1" applyBorder="1" applyAlignment="1">
      <alignment wrapText="1"/>
    </xf>
    <xf numFmtId="0" fontId="11" fillId="3" borderId="16" xfId="0" applyFont="1" applyFill="1" applyBorder="1"/>
    <xf numFmtId="164" fontId="12" fillId="2" borderId="15" xfId="1" applyNumberFormat="1" applyFont="1" applyFill="1" applyBorder="1" applyAlignment="1">
      <alignment horizontal="left"/>
    </xf>
    <xf numFmtId="0" fontId="11" fillId="0" borderId="16" xfId="0" applyFont="1" applyBorder="1"/>
    <xf numFmtId="164" fontId="11" fillId="0" borderId="17" xfId="1" applyNumberFormat="1" applyFont="1" applyBorder="1" applyAlignment="1">
      <alignment horizontal="left"/>
    </xf>
    <xf numFmtId="0" fontId="11" fillId="4" borderId="18" xfId="0" applyFont="1" applyFill="1" applyBorder="1"/>
    <xf numFmtId="0" fontId="11" fillId="0" borderId="18" xfId="0" applyFont="1" applyBorder="1"/>
    <xf numFmtId="0" fontId="11" fillId="4" borderId="19" xfId="0" applyFont="1" applyFill="1" applyBorder="1"/>
    <xf numFmtId="0" fontId="10" fillId="0" borderId="20" xfId="0" applyFont="1" applyBorder="1"/>
    <xf numFmtId="0" fontId="10" fillId="0" borderId="21" xfId="0" applyFont="1" applyBorder="1"/>
    <xf numFmtId="0" fontId="10" fillId="0" borderId="21" xfId="0" applyFont="1" applyBorder="1" applyAlignment="1">
      <alignment horizontal="center"/>
    </xf>
    <xf numFmtId="0" fontId="11" fillId="5" borderId="22" xfId="0" applyFont="1" applyFill="1" applyBorder="1"/>
    <xf numFmtId="4" fontId="11" fillId="5" borderId="23" xfId="0" applyNumberFormat="1" applyFont="1" applyFill="1" applyBorder="1"/>
    <xf numFmtId="4" fontId="10" fillId="5" borderId="23" xfId="0" applyNumberFormat="1" applyFont="1" applyFill="1" applyBorder="1"/>
    <xf numFmtId="0" fontId="11" fillId="0" borderId="22" xfId="0" applyFont="1" applyBorder="1"/>
    <xf numFmtId="4" fontId="11" fillId="0" borderId="23" xfId="0" applyNumberFormat="1" applyFont="1" applyBorder="1"/>
    <xf numFmtId="4" fontId="10" fillId="0" borderId="23" xfId="0" applyNumberFormat="1" applyFont="1" applyBorder="1"/>
    <xf numFmtId="0" fontId="10" fillId="0" borderId="22" xfId="0" applyFont="1" applyBorder="1"/>
    <xf numFmtId="4" fontId="10" fillId="0" borderId="24" xfId="0" applyNumberFormat="1" applyFont="1" applyBorder="1"/>
    <xf numFmtId="4" fontId="10" fillId="0" borderId="1" xfId="0" applyNumberFormat="1" applyFont="1" applyBorder="1"/>
    <xf numFmtId="0" fontId="10" fillId="0" borderId="25" xfId="0" applyFont="1" applyBorder="1"/>
    <xf numFmtId="0" fontId="10" fillId="0" borderId="26" xfId="0" applyFont="1" applyBorder="1"/>
    <xf numFmtId="164" fontId="10" fillId="0" borderId="26" xfId="0" applyNumberFormat="1" applyFont="1" applyBorder="1"/>
    <xf numFmtId="0" fontId="11" fillId="4" borderId="19" xfId="0" applyFont="1" applyFill="1" applyBorder="1" applyAlignment="1">
      <alignment horizontal="right"/>
    </xf>
    <xf numFmtId="164" fontId="11" fillId="4" borderId="19" xfId="0" applyNumberFormat="1" applyFont="1" applyFill="1" applyBorder="1"/>
    <xf numFmtId="164" fontId="11" fillId="4" borderId="19" xfId="0" applyNumberFormat="1" applyFont="1" applyFill="1" applyBorder="1" applyAlignment="1">
      <alignment horizontal="right"/>
    </xf>
    <xf numFmtId="0" fontId="11" fillId="0" borderId="19" xfId="0" applyFont="1" applyBorder="1"/>
    <xf numFmtId="0" fontId="11" fillId="0" borderId="19" xfId="0" applyFont="1" applyBorder="1" applyAlignment="1">
      <alignment horizontal="right"/>
    </xf>
    <xf numFmtId="164" fontId="11" fillId="0" borderId="19" xfId="0" applyNumberFormat="1" applyFont="1" applyBorder="1"/>
    <xf numFmtId="164" fontId="11" fillId="0" borderId="19" xfId="0" applyNumberFormat="1" applyFont="1" applyBorder="1" applyAlignment="1">
      <alignment horizontal="right"/>
    </xf>
    <xf numFmtId="14" fontId="11" fillId="0" borderId="19" xfId="0" applyNumberFormat="1" applyFont="1" applyBorder="1" applyAlignment="1">
      <alignment horizontal="right"/>
    </xf>
    <xf numFmtId="14" fontId="11" fillId="4" borderId="19" xfId="0" applyNumberFormat="1" applyFont="1" applyFill="1" applyBorder="1" applyAlignment="1">
      <alignment horizontal="right"/>
    </xf>
    <xf numFmtId="14" fontId="11" fillId="4" borderId="19" xfId="0" applyNumberFormat="1" applyFont="1" applyFill="1" applyBorder="1"/>
    <xf numFmtId="14" fontId="11" fillId="0" borderId="19" xfId="0" applyNumberFormat="1" applyFont="1" applyBorder="1"/>
    <xf numFmtId="8" fontId="0" fillId="4" borderId="19" xfId="0" applyNumberFormat="1" applyFill="1" applyBorder="1"/>
    <xf numFmtId="2" fontId="11" fillId="4" borderId="19" xfId="0" applyNumberFormat="1" applyFont="1" applyFill="1" applyBorder="1"/>
    <xf numFmtId="2" fontId="11" fillId="0" borderId="19" xfId="0" applyNumberFormat="1" applyFont="1" applyBorder="1"/>
    <xf numFmtId="164" fontId="11" fillId="3" borderId="0" xfId="1" applyNumberFormat="1" applyFont="1" applyFill="1" applyBorder="1" applyAlignment="1">
      <alignment horizontal="left"/>
    </xf>
    <xf numFmtId="0" fontId="0" fillId="6" borderId="0" xfId="0" applyFill="1"/>
    <xf numFmtId="0" fontId="0" fillId="0" borderId="2" xfId="0" applyBorder="1"/>
    <xf numFmtId="0" fontId="0" fillId="7" borderId="0" xfId="0" applyFill="1"/>
    <xf numFmtId="0" fontId="0" fillId="8" borderId="0" xfId="0" applyFill="1"/>
    <xf numFmtId="0" fontId="11" fillId="0" borderId="1" xfId="0" applyFont="1" applyBorder="1"/>
    <xf numFmtId="0" fontId="0" fillId="0" borderId="1" xfId="0" applyBorder="1"/>
    <xf numFmtId="0" fontId="0" fillId="0" borderId="3" xfId="0" applyBorder="1"/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/>
    <xf numFmtId="0" fontId="0" fillId="0" borderId="5" xfId="0" applyBorder="1"/>
    <xf numFmtId="164" fontId="10" fillId="0" borderId="5" xfId="1" applyNumberFormat="1" applyFont="1" applyBorder="1" applyAlignment="1">
      <alignment horizontal="left"/>
    </xf>
    <xf numFmtId="0" fontId="13" fillId="0" borderId="27" xfId="0" applyFont="1" applyBorder="1"/>
    <xf numFmtId="164" fontId="10" fillId="0" borderId="28" xfId="1" applyNumberFormat="1" applyFont="1" applyBorder="1" applyAlignment="1">
      <alignment horizontal="left"/>
    </xf>
    <xf numFmtId="0" fontId="11" fillId="0" borderId="29" xfId="0" applyFont="1" applyBorder="1"/>
    <xf numFmtId="164" fontId="3" fillId="0" borderId="0" xfId="0" applyNumberFormat="1" applyFont="1"/>
    <xf numFmtId="164" fontId="3" fillId="0" borderId="30" xfId="0" applyNumberFormat="1" applyFont="1" applyBorder="1"/>
    <xf numFmtId="164" fontId="3" fillId="0" borderId="5" xfId="0" applyNumberFormat="1" applyFont="1" applyBorder="1" applyAlignment="1">
      <alignment horizontal="left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6" xfId="0" applyNumberFormat="1" applyFont="1" applyBorder="1" applyAlignment="1">
      <alignment horizontal="left" vertical="top"/>
    </xf>
    <xf numFmtId="0" fontId="0" fillId="0" borderId="7" xfId="0" applyBorder="1"/>
    <xf numFmtId="0" fontId="0" fillId="0" borderId="8" xfId="0" applyBorder="1"/>
    <xf numFmtId="0" fontId="11" fillId="3" borderId="31" xfId="0" applyFont="1" applyFill="1" applyBorder="1"/>
    <xf numFmtId="164" fontId="11" fillId="0" borderId="0" xfId="1" applyNumberFormat="1" applyFont="1" applyBorder="1" applyAlignment="1">
      <alignment horizontal="left"/>
    </xf>
    <xf numFmtId="0" fontId="0" fillId="0" borderId="9" xfId="0" applyBorder="1"/>
    <xf numFmtId="0" fontId="11" fillId="3" borderId="17" xfId="0" applyFont="1" applyFill="1" applyBorder="1"/>
    <xf numFmtId="164" fontId="3" fillId="0" borderId="10" xfId="0" applyNumberFormat="1" applyFont="1" applyBorder="1"/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0" fillId="0" borderId="0" xfId="0" applyNumberFormat="1" applyAlignment="1">
      <alignment horizontal="left" vertical="top"/>
    </xf>
    <xf numFmtId="164" fontId="1" fillId="0" borderId="15" xfId="1" applyNumberFormat="1" applyFont="1" applyBorder="1" applyAlignment="1">
      <alignment horizontal="left"/>
    </xf>
    <xf numFmtId="0" fontId="1" fillId="0" borderId="15" xfId="0" applyFont="1" applyBorder="1"/>
    <xf numFmtId="164" fontId="1" fillId="3" borderId="15" xfId="1" applyNumberFormat="1" applyFont="1" applyFill="1" applyBorder="1" applyAlignment="1">
      <alignment horizontal="left"/>
    </xf>
    <xf numFmtId="0" fontId="1" fillId="3" borderId="15" xfId="0" applyFont="1" applyFill="1" applyBorder="1"/>
    <xf numFmtId="0" fontId="1" fillId="3" borderId="17" xfId="0" applyFont="1" applyFill="1" applyBorder="1"/>
    <xf numFmtId="0" fontId="1" fillId="0" borderId="1" xfId="0" applyFont="1" applyBorder="1"/>
    <xf numFmtId="0" fontId="1" fillId="0" borderId="8" xfId="0" applyFont="1" applyBorder="1"/>
    <xf numFmtId="0" fontId="0" fillId="3" borderId="15" xfId="0" applyFill="1" applyBorder="1"/>
    <xf numFmtId="0" fontId="0" fillId="0" borderId="15" xfId="0" applyBorder="1"/>
    <xf numFmtId="0" fontId="0" fillId="3" borderId="17" xfId="0" applyFill="1" applyBorder="1"/>
    <xf numFmtId="164" fontId="0" fillId="0" borderId="1" xfId="0" applyNumberFormat="1" applyBorder="1"/>
    <xf numFmtId="164" fontId="0" fillId="0" borderId="0" xfId="0" applyNumberFormat="1" applyAlignment="1">
      <alignment horizontal="left"/>
    </xf>
    <xf numFmtId="3" fontId="0" fillId="0" borderId="1" xfId="0" applyNumberFormat="1" applyBorder="1"/>
    <xf numFmtId="0" fontId="6" fillId="0" borderId="0" xfId="0" applyFont="1"/>
    <xf numFmtId="0" fontId="14" fillId="0" borderId="1" xfId="0" applyFont="1" applyBorder="1"/>
    <xf numFmtId="164" fontId="15" fillId="3" borderId="15" xfId="1" applyNumberFormat="1" applyFont="1" applyFill="1" applyBorder="1" applyAlignment="1">
      <alignment horizontal="left"/>
    </xf>
    <xf numFmtId="0" fontId="15" fillId="3" borderId="15" xfId="0" applyFont="1" applyFill="1" applyBorder="1"/>
    <xf numFmtId="164" fontId="16" fillId="3" borderId="15" xfId="1" applyNumberFormat="1" applyFont="1" applyFill="1" applyBorder="1" applyAlignment="1">
      <alignment horizontal="left"/>
    </xf>
    <xf numFmtId="164" fontId="15" fillId="2" borderId="15" xfId="1" applyNumberFormat="1" applyFont="1" applyFill="1" applyBorder="1" applyAlignment="1">
      <alignment horizontal="left"/>
    </xf>
    <xf numFmtId="0" fontId="7" fillId="0" borderId="0" xfId="0" applyFont="1"/>
    <xf numFmtId="164" fontId="15" fillId="0" borderId="15" xfId="1" applyNumberFormat="1" applyFont="1" applyBorder="1" applyAlignment="1">
      <alignment horizontal="left"/>
    </xf>
    <xf numFmtId="0" fontId="15" fillId="0" borderId="15" xfId="0" applyFont="1" applyBorder="1"/>
    <xf numFmtId="164" fontId="16" fillId="0" borderId="15" xfId="1" applyNumberFormat="1" applyFont="1" applyBorder="1" applyAlignment="1">
      <alignment horizontal="left"/>
    </xf>
    <xf numFmtId="0" fontId="15" fillId="3" borderId="17" xfId="0" applyFont="1" applyFill="1" applyBorder="1"/>
    <xf numFmtId="164" fontId="15" fillId="0" borderId="0" xfId="1" applyNumberFormat="1" applyFont="1" applyBorder="1" applyAlignment="1">
      <alignment horizontal="left"/>
    </xf>
    <xf numFmtId="0" fontId="7" fillId="0" borderId="1" xfId="0" applyFont="1" applyBorder="1"/>
    <xf numFmtId="164" fontId="15" fillId="0" borderId="17" xfId="1" applyNumberFormat="1" applyFont="1" applyBorder="1" applyAlignment="1">
      <alignment horizontal="left"/>
    </xf>
    <xf numFmtId="0" fontId="7" fillId="0" borderId="8" xfId="0" applyFont="1" applyBorder="1"/>
    <xf numFmtId="0" fontId="15" fillId="0" borderId="1" xfId="0" applyFont="1" applyBorder="1"/>
    <xf numFmtId="0" fontId="7" fillId="0" borderId="9" xfId="0" applyFont="1" applyBorder="1"/>
    <xf numFmtId="0" fontId="7" fillId="0" borderId="7" xfId="0" applyFont="1" applyBorder="1"/>
    <xf numFmtId="0" fontId="14" fillId="4" borderId="1" xfId="0" applyFont="1" applyFill="1" applyBorder="1"/>
    <xf numFmtId="4" fontId="14" fillId="4" borderId="1" xfId="2" applyNumberFormat="1" applyFont="1" applyFill="1" applyBorder="1" applyAlignment="1">
      <alignment horizontal="left"/>
    </xf>
    <xf numFmtId="4" fontId="14" fillId="0" borderId="1" xfId="2" applyNumberFormat="1" applyFont="1" applyBorder="1" applyAlignment="1">
      <alignment horizontal="left"/>
    </xf>
    <xf numFmtId="4" fontId="17" fillId="4" borderId="1" xfId="0" applyNumberFormat="1" applyFont="1" applyFill="1" applyBorder="1" applyAlignment="1">
      <alignment horizontal="left"/>
    </xf>
    <xf numFmtId="0" fontId="14" fillId="4" borderId="32" xfId="0" applyFont="1" applyFill="1" applyBorder="1"/>
    <xf numFmtId="164" fontId="17" fillId="4" borderId="33" xfId="0" applyNumberFormat="1" applyFont="1" applyFill="1" applyBorder="1"/>
    <xf numFmtId="164" fontId="17" fillId="4" borderId="33" xfId="0" applyNumberFormat="1" applyFont="1" applyFill="1" applyBorder="1" applyAlignment="1">
      <alignment horizontal="left"/>
    </xf>
    <xf numFmtId="164" fontId="18" fillId="0" borderId="15" xfId="1" applyNumberFormat="1" applyFon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9" fillId="0" borderId="7" xfId="0" applyFont="1" applyBorder="1"/>
    <xf numFmtId="164" fontId="0" fillId="0" borderId="7" xfId="0" applyNumberFormat="1" applyBorder="1"/>
    <xf numFmtId="164" fontId="11" fillId="3" borderId="15" xfId="1" applyNumberFormat="1" applyFont="1" applyFill="1" applyBorder="1" applyAlignment="1">
      <alignment horizontal="center"/>
    </xf>
    <xf numFmtId="164" fontId="11" fillId="3" borderId="15" xfId="0" applyNumberFormat="1" applyFont="1" applyFill="1" applyBorder="1"/>
    <xf numFmtId="164" fontId="1" fillId="0" borderId="15" xfId="0" applyNumberFormat="1" applyFont="1" applyBorder="1"/>
    <xf numFmtId="164" fontId="1" fillId="3" borderId="15" xfId="0" applyNumberFormat="1" applyFont="1" applyFill="1" applyBorder="1"/>
    <xf numFmtId="164" fontId="0" fillId="3" borderId="15" xfId="0" applyNumberFormat="1" applyFill="1" applyBorder="1"/>
    <xf numFmtId="164" fontId="0" fillId="0" borderId="15" xfId="0" applyNumberFormat="1" applyBorder="1"/>
    <xf numFmtId="164" fontId="11" fillId="0" borderId="15" xfId="0" applyNumberFormat="1" applyFont="1" applyBorder="1"/>
    <xf numFmtId="164" fontId="11" fillId="0" borderId="1" xfId="0" applyNumberFormat="1" applyFont="1" applyBorder="1"/>
    <xf numFmtId="0" fontId="11" fillId="3" borderId="11" xfId="0" applyFont="1" applyFill="1" applyBorder="1"/>
    <xf numFmtId="164" fontId="10" fillId="2" borderId="15" xfId="1" applyNumberFormat="1" applyFont="1" applyFill="1" applyBorder="1" applyAlignment="1">
      <alignment horizontal="left"/>
    </xf>
    <xf numFmtId="164" fontId="0" fillId="0" borderId="9" xfId="0" applyNumberFormat="1" applyBorder="1"/>
    <xf numFmtId="164" fontId="15" fillId="0" borderId="15" xfId="0" applyNumberFormat="1" applyFont="1" applyBorder="1"/>
    <xf numFmtId="164" fontId="15" fillId="3" borderId="15" xfId="0" applyNumberFormat="1" applyFont="1" applyFill="1" applyBorder="1"/>
    <xf numFmtId="0" fontId="10" fillId="0" borderId="17" xfId="0" applyFont="1" applyBorder="1" applyAlignment="1">
      <alignment wrapText="1"/>
    </xf>
    <xf numFmtId="0" fontId="11" fillId="3" borderId="34" xfId="0" applyFont="1" applyFill="1" applyBorder="1"/>
    <xf numFmtId="0" fontId="12" fillId="0" borderId="34" xfId="0" applyFont="1" applyBorder="1" applyAlignment="1">
      <alignment wrapText="1"/>
    </xf>
    <xf numFmtId="164" fontId="10" fillId="0" borderId="17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165" fontId="20" fillId="9" borderId="35" xfId="3" applyNumberFormat="1" applyFont="1" applyFill="1" applyBorder="1" applyAlignment="1">
      <alignment horizontal="right" vertical="top"/>
    </xf>
    <xf numFmtId="2" fontId="7" fillId="0" borderId="1" xfId="0" applyNumberFormat="1" applyFont="1" applyBorder="1"/>
    <xf numFmtId="0" fontId="14" fillId="3" borderId="34" xfId="0" applyFont="1" applyFill="1" applyBorder="1"/>
    <xf numFmtId="0" fontId="14" fillId="0" borderId="11" xfId="0" applyFont="1" applyBorder="1"/>
    <xf numFmtId="164" fontId="11" fillId="3" borderId="15" xfId="0" applyNumberFormat="1" applyFont="1" applyFill="1" applyBorder="1" applyAlignment="1">
      <alignment horizontal="left"/>
    </xf>
    <xf numFmtId="8" fontId="0" fillId="0" borderId="0" xfId="0" applyNumberFormat="1"/>
    <xf numFmtId="0" fontId="21" fillId="10" borderId="36" xfId="0" applyFont="1" applyFill="1" applyBorder="1"/>
    <xf numFmtId="8" fontId="11" fillId="0" borderId="15" xfId="0" applyNumberFormat="1" applyFont="1" applyBorder="1"/>
    <xf numFmtId="0" fontId="9" fillId="0" borderId="0" xfId="0" applyFont="1"/>
    <xf numFmtId="0" fontId="22" fillId="0" borderId="0" xfId="0" applyFont="1"/>
    <xf numFmtId="164" fontId="23" fillId="0" borderId="15" xfId="1" applyNumberFormat="1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3" fillId="0" borderId="37" xfId="0" applyFont="1" applyBorder="1" applyAlignment="1">
      <alignment wrapText="1"/>
    </xf>
    <xf numFmtId="164" fontId="11" fillId="3" borderId="38" xfId="1" applyNumberFormat="1" applyFont="1" applyFill="1" applyBorder="1" applyAlignment="1">
      <alignment horizontal="left"/>
    </xf>
    <xf numFmtId="165" fontId="20" fillId="9" borderId="0" xfId="3" applyNumberFormat="1" applyFont="1" applyFill="1" applyBorder="1" applyAlignment="1">
      <alignment horizontal="right" vertical="top"/>
    </xf>
    <xf numFmtId="166" fontId="20" fillId="9" borderId="35" xfId="0" applyNumberFormat="1" applyFont="1" applyFill="1" applyBorder="1" applyAlignment="1">
      <alignment horizontal="right" vertical="top"/>
    </xf>
    <xf numFmtId="8" fontId="11" fillId="0" borderId="1" xfId="0" applyNumberFormat="1" applyFont="1" applyBorder="1"/>
    <xf numFmtId="164" fontId="12" fillId="3" borderId="15" xfId="1" applyNumberFormat="1" applyFont="1" applyFill="1" applyBorder="1" applyAlignment="1">
      <alignment horizontal="left"/>
    </xf>
    <xf numFmtId="164" fontId="26" fillId="9" borderId="35" xfId="0" applyNumberFormat="1" applyFont="1" applyFill="1" applyBorder="1" applyAlignment="1">
      <alignment horizontal="left" vertical="top"/>
    </xf>
    <xf numFmtId="164" fontId="9" fillId="0" borderId="0" xfId="0" applyNumberFormat="1" applyFont="1" applyAlignment="1">
      <alignment horizontal="left"/>
    </xf>
    <xf numFmtId="0" fontId="9" fillId="0" borderId="0" xfId="3"/>
    <xf numFmtId="164" fontId="0" fillId="0" borderId="1" xfId="0" applyNumberFormat="1" applyBorder="1" applyAlignment="1">
      <alignment horizontal="left"/>
    </xf>
    <xf numFmtId="164" fontId="11" fillId="0" borderId="15" xfId="0" applyNumberFormat="1" applyFon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10" fillId="0" borderId="14" xfId="0" applyNumberFormat="1" applyFont="1" applyBorder="1" applyAlignment="1">
      <alignment horizontal="left" wrapText="1"/>
    </xf>
    <xf numFmtId="164" fontId="10" fillId="0" borderId="12" xfId="0" applyNumberFormat="1" applyFont="1" applyBorder="1" applyAlignment="1">
      <alignment horizontal="left" wrapText="1"/>
    </xf>
    <xf numFmtId="164" fontId="10" fillId="2" borderId="14" xfId="0" applyNumberFormat="1" applyFont="1" applyFill="1" applyBorder="1" applyAlignment="1">
      <alignment horizontal="left" wrapText="1"/>
    </xf>
    <xf numFmtId="164" fontId="21" fillId="10" borderId="36" xfId="0" applyNumberFormat="1" applyFont="1" applyFill="1" applyBorder="1" applyAlignment="1">
      <alignment horizontal="left"/>
    </xf>
    <xf numFmtId="164" fontId="0" fillId="3" borderId="15" xfId="0" applyNumberFormat="1" applyFill="1" applyBorder="1" applyAlignment="1">
      <alignment horizontal="left"/>
    </xf>
    <xf numFmtId="164" fontId="11" fillId="3" borderId="17" xfId="0" applyNumberFormat="1" applyFont="1" applyFill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7" borderId="0" xfId="0" applyNumberFormat="1" applyFill="1" applyAlignment="1">
      <alignment horizontal="left"/>
    </xf>
    <xf numFmtId="164" fontId="0" fillId="6" borderId="0" xfId="0" applyNumberFormat="1" applyFill="1" applyAlignment="1">
      <alignment horizontal="left"/>
    </xf>
    <xf numFmtId="164" fontId="12" fillId="0" borderId="34" xfId="0" applyNumberFormat="1" applyFont="1" applyBorder="1" applyAlignment="1">
      <alignment horizontal="left" wrapText="1"/>
    </xf>
    <xf numFmtId="164" fontId="11" fillId="0" borderId="16" xfId="0" applyNumberFormat="1" applyFont="1" applyBorder="1" applyAlignment="1">
      <alignment horizontal="left"/>
    </xf>
    <xf numFmtId="164" fontId="11" fillId="3" borderId="16" xfId="0" applyNumberFormat="1" applyFont="1" applyFill="1" applyBorder="1" applyAlignment="1">
      <alignment horizontal="left"/>
    </xf>
    <xf numFmtId="164" fontId="21" fillId="10" borderId="0" xfId="0" applyNumberFormat="1" applyFont="1" applyFill="1" applyBorder="1" applyAlignment="1">
      <alignment horizontal="left"/>
    </xf>
    <xf numFmtId="164" fontId="11" fillId="3" borderId="34" xfId="0" applyNumberFormat="1" applyFont="1" applyFill="1" applyBorder="1" applyAlignment="1">
      <alignment horizontal="left"/>
    </xf>
    <xf numFmtId="164" fontId="11" fillId="0" borderId="29" xfId="0" applyNumberFormat="1" applyFont="1" applyBorder="1" applyAlignment="1">
      <alignment horizontal="left"/>
    </xf>
    <xf numFmtId="164" fontId="11" fillId="3" borderId="3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urigan, Grace" id="{5DD387EC-2588-430F-9164-00DEA1ACBD3A}" userId="S::grace.hourigan@limerick.ie::807860a7-d359-4cbf-bc12-c04aa79a9b6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4" dT="2022-04-13T16:36:36.46" personId="{5DD387EC-2588-430F-9164-00DEA1ACBD3A}" id="{D80A4FA9-9DC8-4585-A218-15DEC2A26C4B}">
    <text>€222.98 AILG Module 1, Co. Cork, 19th Feb, 2022</text>
  </threadedComment>
  <threadedComment ref="K21" dT="2022-04-13T16:30:33.47" personId="{5DD387EC-2588-430F-9164-00DEA1ACBD3A}" id="{06D8681D-7815-47BE-888A-6F5ED6ADC4CC}">
    <text>€275 Wifi from Jan to Nov 2021.</text>
  </threadedComment>
  <threadedComment ref="L21" dT="2022-04-13T16:33:51.35" personId="{5DD387EC-2588-430F-9164-00DEA1ACBD3A}" id="{07139D1F-48C4-4708-BBAA-CC5C204AF9FC}">
    <text>€249.25 Mobile Bills from April to Nov, 2021.</text>
  </threadedComment>
  <threadedComment ref="D23" dT="2022-05-03T13:11:42.83" personId="{5DD387EC-2588-430F-9164-00DEA1ACBD3A}" id="{ECAA51FD-6247-4614-BF40-AF5CF29CAA50}">
    <text>€700 Velo City Conference 2022, Slovenia 14th to 17th June, 2022.</text>
  </threadedComment>
  <threadedComment ref="F39" dT="2022-04-13T16:55:00.18" personId="{5DD387EC-2588-430F-9164-00DEA1ACBD3A}" id="{812FAA88-5412-4A39-9C8B-E756C3ECAFDC}">
    <text>€1775.72 St Patrick's Day  Parade, NYC, 4th to 7th March, 2022. 
€48 Antigen Test and Esta Visa for Patrick's Day Parade Visit, USA</text>
  </threadedComment>
  <threadedComment ref="E42" dT="2022-04-13T16:35:30.52" personId="{5DD387EC-2588-430F-9164-00DEA1ACBD3A}" id="{612B4FAA-EDF0-40C9-B16C-A1D7F250BF43}">
    <text>€419.37 The Future of Europe, Co. Donegal, 10th March, 2022.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1" dT="2022-05-03T13:05:11.53" personId="{5DD387EC-2588-430F-9164-00DEA1ACBD3A}" id="{9771DA25-A45B-41E4-8156-6DFC98B9A444}">
    <text>€64.95 AILG Module 1, Silver Springs Hotel, Cork. 19th Feb, 2022.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10" workbookViewId="0">
      <pane xSplit="1" topLeftCell="B1" activePane="topRight" state="frozen"/>
      <selection pane="topRight" activeCell="F2" sqref="F1:F1048576"/>
    </sheetView>
  </sheetViews>
  <sheetFormatPr defaultColWidth="12.6640625" defaultRowHeight="13.2" x14ac:dyDescent="0.25"/>
  <cols>
    <col min="1" max="1" width="24" bestFit="1" customWidth="1"/>
    <col min="2" max="2" width="12.88671875" customWidth="1"/>
    <col min="3" max="3" width="16.5546875" bestFit="1" customWidth="1"/>
    <col min="4" max="4" width="11.44140625" bestFit="1" customWidth="1"/>
    <col min="5" max="5" width="10.109375" bestFit="1" customWidth="1"/>
    <col min="6" max="6" width="14.44140625" customWidth="1"/>
    <col min="7" max="7" width="12.88671875" bestFit="1" customWidth="1"/>
    <col min="8" max="8" width="12" bestFit="1" customWidth="1"/>
    <col min="9" max="10" width="10.5546875" bestFit="1" customWidth="1"/>
    <col min="11" max="12" width="10.5546875" customWidth="1"/>
    <col min="13" max="13" width="10.5546875" bestFit="1" customWidth="1"/>
    <col min="14" max="14" width="14" customWidth="1"/>
  </cols>
  <sheetData>
    <row r="1" spans="1:17" ht="17.399999999999999" x14ac:dyDescent="0.3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7" s="6" customFormat="1" ht="53.4" thickBot="1" x14ac:dyDescent="0.3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45" t="s">
        <v>6</v>
      </c>
      <c r="G2" s="8" t="s">
        <v>7</v>
      </c>
      <c r="H2" s="10" t="s">
        <v>8</v>
      </c>
      <c r="I2" s="8" t="s">
        <v>9</v>
      </c>
      <c r="J2" s="10" t="s">
        <v>10</v>
      </c>
      <c r="K2" s="10" t="s">
        <v>11</v>
      </c>
      <c r="L2" s="10" t="s">
        <v>12</v>
      </c>
      <c r="M2" s="159" t="s">
        <v>134</v>
      </c>
      <c r="N2" s="10" t="s">
        <v>13</v>
      </c>
      <c r="O2" s="3"/>
      <c r="P2" s="1"/>
      <c r="Q2" s="1"/>
    </row>
    <row r="3" spans="1:17" s="6" customFormat="1" x14ac:dyDescent="0.25">
      <c r="A3" s="143" t="s">
        <v>14</v>
      </c>
      <c r="B3" s="96">
        <v>541.54</v>
      </c>
      <c r="C3" s="11">
        <v>2004.88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4">
        <f>SUM(B3:M3)</f>
        <v>2546.42</v>
      </c>
      <c r="O3" s="3"/>
      <c r="P3" s="1"/>
      <c r="Q3" s="1"/>
    </row>
    <row r="4" spans="1:17" x14ac:dyDescent="0.25">
      <c r="A4" s="21" t="s">
        <v>15</v>
      </c>
      <c r="B4" s="96">
        <v>683.2</v>
      </c>
      <c r="C4" s="11">
        <v>2004.88</v>
      </c>
      <c r="D4" s="11"/>
      <c r="E4" s="12"/>
      <c r="F4" s="11"/>
      <c r="G4" s="11">
        <v>2299.8000000000002</v>
      </c>
      <c r="H4" s="11"/>
      <c r="I4" s="11"/>
      <c r="J4" s="11"/>
      <c r="K4" s="11"/>
      <c r="L4" s="11">
        <v>69.06</v>
      </c>
      <c r="N4" s="144">
        <f>SUM(B4:L4)</f>
        <v>5056.9400000000005</v>
      </c>
      <c r="O4" s="4"/>
    </row>
    <row r="5" spans="1:17" x14ac:dyDescent="0.25">
      <c r="A5" s="21" t="s">
        <v>16</v>
      </c>
      <c r="B5" s="96">
        <v>564.51</v>
      </c>
      <c r="C5" s="11">
        <v>2004.88</v>
      </c>
      <c r="D5" s="14"/>
      <c r="E5" s="15"/>
      <c r="F5" s="14"/>
      <c r="G5" s="14"/>
      <c r="H5" s="14"/>
      <c r="I5" s="14"/>
      <c r="J5" s="14"/>
      <c r="K5" s="14"/>
      <c r="L5" s="14"/>
      <c r="M5" s="14"/>
      <c r="N5" s="144">
        <f t="shared" ref="N5:N13" si="0">SUM(B5:M5)</f>
        <v>2569.3900000000003</v>
      </c>
      <c r="O5" s="4"/>
    </row>
    <row r="6" spans="1:17" ht="13.95" customHeight="1" x14ac:dyDescent="0.25">
      <c r="A6" s="19" t="s">
        <v>17</v>
      </c>
      <c r="B6" s="96">
        <v>666.54</v>
      </c>
      <c r="C6" s="11">
        <v>2004.88</v>
      </c>
      <c r="D6" s="14"/>
      <c r="E6" s="15"/>
      <c r="F6" s="14"/>
      <c r="G6" s="14"/>
      <c r="H6" s="14"/>
      <c r="I6" s="14"/>
      <c r="J6" s="14"/>
      <c r="K6" s="14"/>
      <c r="L6" s="79"/>
      <c r="M6" s="79"/>
      <c r="N6" s="144">
        <f t="shared" si="0"/>
        <v>2671.42</v>
      </c>
      <c r="O6" s="4"/>
    </row>
    <row r="7" spans="1:17" x14ac:dyDescent="0.25">
      <c r="A7" s="21" t="s">
        <v>18</v>
      </c>
      <c r="B7" s="96">
        <v>805.25</v>
      </c>
      <c r="C7" s="11">
        <v>2004.88</v>
      </c>
      <c r="D7" s="11"/>
      <c r="E7" s="12"/>
      <c r="F7" s="11"/>
      <c r="G7" s="11"/>
      <c r="H7" s="11"/>
      <c r="I7" s="11"/>
      <c r="J7" s="11"/>
      <c r="K7" s="11"/>
      <c r="L7" s="55"/>
      <c r="N7" s="144">
        <f t="shared" si="0"/>
        <v>2810.13</v>
      </c>
      <c r="O7" s="4"/>
    </row>
    <row r="8" spans="1:17" x14ac:dyDescent="0.25">
      <c r="A8" s="21" t="s">
        <v>19</v>
      </c>
      <c r="B8" s="96">
        <v>541.54</v>
      </c>
      <c r="C8" s="11">
        <v>2004.88</v>
      </c>
      <c r="D8" s="14"/>
      <c r="E8" s="15"/>
      <c r="F8" s="14"/>
      <c r="G8" s="14"/>
      <c r="H8" s="14"/>
      <c r="I8" s="14"/>
      <c r="J8" s="14"/>
      <c r="K8" s="14"/>
      <c r="L8" s="14"/>
      <c r="M8" s="11"/>
      <c r="N8" s="144">
        <f t="shared" si="0"/>
        <v>2546.42</v>
      </c>
      <c r="O8" s="4"/>
    </row>
    <row r="9" spans="1:17" x14ac:dyDescent="0.25">
      <c r="A9" s="19" t="s">
        <v>20</v>
      </c>
      <c r="B9" s="96">
        <v>653.67999999999995</v>
      </c>
      <c r="C9" s="11">
        <v>2004.88</v>
      </c>
      <c r="D9" s="11"/>
      <c r="E9" s="12"/>
      <c r="F9" s="11"/>
      <c r="G9" s="11"/>
      <c r="H9" s="11"/>
      <c r="I9" s="11"/>
      <c r="J9" s="11"/>
      <c r="K9" s="11"/>
      <c r="L9" s="11"/>
      <c r="M9" s="11"/>
      <c r="N9" s="144">
        <f t="shared" si="0"/>
        <v>2658.56</v>
      </c>
      <c r="O9" s="4"/>
    </row>
    <row r="10" spans="1:17" x14ac:dyDescent="0.25">
      <c r="A10" s="21" t="s">
        <v>21</v>
      </c>
      <c r="B10" s="96">
        <v>683.2</v>
      </c>
      <c r="C10" s="11">
        <v>2004.88</v>
      </c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44">
        <f t="shared" si="0"/>
        <v>2688.08</v>
      </c>
      <c r="O10" s="4"/>
    </row>
    <row r="11" spans="1:17" x14ac:dyDescent="0.25">
      <c r="A11" s="19" t="s">
        <v>22</v>
      </c>
      <c r="B11" s="96">
        <v>645.35</v>
      </c>
      <c r="C11" s="11">
        <v>2004.88</v>
      </c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44">
        <f t="shared" si="0"/>
        <v>2650.23</v>
      </c>
      <c r="O11" s="4"/>
    </row>
    <row r="12" spans="1:17" x14ac:dyDescent="0.25">
      <c r="A12" s="19" t="s">
        <v>23</v>
      </c>
      <c r="B12" s="96">
        <v>465.86</v>
      </c>
      <c r="C12" s="11">
        <v>2004.88</v>
      </c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4">
        <f t="shared" si="0"/>
        <v>2470.7400000000002</v>
      </c>
      <c r="O12" s="4"/>
    </row>
    <row r="13" spans="1:17" x14ac:dyDescent="0.25">
      <c r="A13" s="21" t="s">
        <v>24</v>
      </c>
      <c r="B13" s="96">
        <v>801.54</v>
      </c>
      <c r="C13" s="11">
        <v>2004.88</v>
      </c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44">
        <f t="shared" si="0"/>
        <v>2806.42</v>
      </c>
      <c r="O13" s="4"/>
    </row>
    <row r="14" spans="1:17" x14ac:dyDescent="0.25">
      <c r="A14" s="19" t="s">
        <v>25</v>
      </c>
      <c r="B14" s="96">
        <v>812.83</v>
      </c>
      <c r="C14" s="11">
        <v>2004.88</v>
      </c>
      <c r="D14" s="14"/>
      <c r="E14" s="15"/>
      <c r="F14" s="14"/>
      <c r="G14" s="14"/>
      <c r="H14" s="14"/>
      <c r="I14" s="14"/>
      <c r="J14" s="14">
        <v>459.96</v>
      </c>
      <c r="K14" s="14">
        <v>150</v>
      </c>
      <c r="L14" s="14">
        <v>247.03</v>
      </c>
      <c r="N14" s="144">
        <f>SUM(B14:L14)</f>
        <v>3674.7000000000003</v>
      </c>
      <c r="O14" s="4"/>
    </row>
    <row r="15" spans="1:17" x14ac:dyDescent="0.25">
      <c r="A15" s="21" t="s">
        <v>26</v>
      </c>
      <c r="B15" s="96">
        <v>683.2</v>
      </c>
      <c r="C15" s="11">
        <v>2004.88</v>
      </c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44">
        <f>SUM(B15:M15)</f>
        <v>2688.08</v>
      </c>
      <c r="O15" s="4"/>
    </row>
    <row r="16" spans="1:17" x14ac:dyDescent="0.25">
      <c r="A16" s="21" t="s">
        <v>27</v>
      </c>
      <c r="B16" s="96">
        <v>640.4</v>
      </c>
      <c r="C16" s="11">
        <v>2004.88</v>
      </c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44">
        <f>SUM(B16:M16)</f>
        <v>2645.28</v>
      </c>
      <c r="O16" s="4"/>
    </row>
    <row r="17" spans="1:15" x14ac:dyDescent="0.25">
      <c r="A17" s="19" t="s">
        <v>28</v>
      </c>
      <c r="B17" s="96">
        <v>683.2</v>
      </c>
      <c r="C17" s="11">
        <v>2004.88</v>
      </c>
      <c r="D17" s="14"/>
      <c r="E17" s="15"/>
      <c r="F17" s="14"/>
      <c r="G17" s="14"/>
      <c r="H17" s="14"/>
      <c r="I17" s="14"/>
      <c r="J17" s="14"/>
      <c r="K17" s="14"/>
      <c r="L17" s="14"/>
      <c r="M17" s="14"/>
      <c r="N17" s="144">
        <f>SUM(B17:M17)</f>
        <v>2688.08</v>
      </c>
      <c r="O17" s="4"/>
    </row>
    <row r="18" spans="1:15" x14ac:dyDescent="0.25">
      <c r="A18" s="19" t="s">
        <v>29</v>
      </c>
      <c r="B18" s="96">
        <v>683.2</v>
      </c>
      <c r="C18" s="11">
        <v>2004.88</v>
      </c>
      <c r="D18" s="14"/>
      <c r="E18" s="15"/>
      <c r="F18" s="14"/>
      <c r="G18" s="14"/>
      <c r="H18" s="14"/>
      <c r="I18" s="14"/>
      <c r="J18" s="14"/>
      <c r="K18" s="14">
        <v>150</v>
      </c>
      <c r="L18" s="14">
        <v>156.19999999999999</v>
      </c>
      <c r="N18" s="144">
        <f>SUM(B18:L18)</f>
        <v>2994.2799999999997</v>
      </c>
      <c r="O18" s="4"/>
    </row>
    <row r="19" spans="1:15" x14ac:dyDescent="0.25">
      <c r="A19" s="21" t="s">
        <v>30</v>
      </c>
      <c r="B19" s="96">
        <v>683.2</v>
      </c>
      <c r="C19" s="11">
        <v>2004.88</v>
      </c>
      <c r="D19" s="11"/>
      <c r="E19" s="12"/>
      <c r="F19" s="11"/>
      <c r="G19" s="11"/>
      <c r="H19" s="11"/>
      <c r="I19" s="11"/>
      <c r="J19" s="11"/>
      <c r="K19" s="11"/>
      <c r="L19" s="11"/>
      <c r="M19" s="160">
        <v>459.96</v>
      </c>
      <c r="N19" s="144">
        <f t="shared" ref="N19:N33" si="1">SUM(B19:M19)</f>
        <v>3148.04</v>
      </c>
      <c r="O19" s="4"/>
    </row>
    <row r="20" spans="1:15" x14ac:dyDescent="0.25">
      <c r="A20" s="19" t="s">
        <v>31</v>
      </c>
      <c r="B20" s="96">
        <v>580.71</v>
      </c>
      <c r="C20" s="11">
        <v>2004.88</v>
      </c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4">
        <f t="shared" si="1"/>
        <v>2585.59</v>
      </c>
      <c r="O20" s="4"/>
    </row>
    <row r="21" spans="1:15" x14ac:dyDescent="0.25">
      <c r="A21" s="19" t="s">
        <v>32</v>
      </c>
      <c r="B21" s="96">
        <v>499.87</v>
      </c>
      <c r="C21" s="11">
        <v>2004.88</v>
      </c>
      <c r="D21" s="11"/>
      <c r="E21" s="12"/>
      <c r="F21" s="11"/>
      <c r="G21" s="11"/>
      <c r="H21" s="11"/>
      <c r="I21" s="11"/>
      <c r="J21" s="11"/>
      <c r="K21" s="11"/>
      <c r="L21" s="11"/>
      <c r="M21" s="11">
        <v>459.96</v>
      </c>
      <c r="N21" s="144">
        <f t="shared" si="1"/>
        <v>2964.71</v>
      </c>
      <c r="O21" s="4"/>
    </row>
    <row r="22" spans="1:15" x14ac:dyDescent="0.25">
      <c r="A22" s="19" t="s">
        <v>33</v>
      </c>
      <c r="B22" s="96">
        <v>683.2</v>
      </c>
      <c r="C22" s="11">
        <v>2004.88</v>
      </c>
      <c r="D22" s="11"/>
      <c r="E22" s="12"/>
      <c r="F22" s="11"/>
      <c r="G22" s="11"/>
      <c r="H22" s="11"/>
      <c r="I22" s="11"/>
      <c r="J22" s="11"/>
      <c r="K22" s="11">
        <v>175</v>
      </c>
      <c r="L22" s="11"/>
      <c r="M22" s="11"/>
      <c r="N22" s="144">
        <f t="shared" si="1"/>
        <v>2863.08</v>
      </c>
      <c r="O22" s="4"/>
    </row>
    <row r="23" spans="1:15" x14ac:dyDescent="0.25">
      <c r="A23" s="19" t="s">
        <v>34</v>
      </c>
      <c r="B23" s="96">
        <v>683.2</v>
      </c>
      <c r="C23" s="11">
        <v>2004.88</v>
      </c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144">
        <f t="shared" si="1"/>
        <v>2688.08</v>
      </c>
      <c r="O23" s="4"/>
    </row>
    <row r="24" spans="1:15" x14ac:dyDescent="0.25">
      <c r="A24" s="21" t="s">
        <v>35</v>
      </c>
      <c r="B24" s="96">
        <v>678.47</v>
      </c>
      <c r="C24" s="11">
        <v>2004.88</v>
      </c>
      <c r="D24" s="11"/>
      <c r="E24" s="12"/>
      <c r="F24" s="11"/>
      <c r="G24" s="11"/>
      <c r="H24" s="11"/>
      <c r="I24" s="11"/>
      <c r="J24" s="11"/>
      <c r="K24" s="11"/>
      <c r="L24" s="11"/>
      <c r="M24" s="11"/>
      <c r="N24" s="144">
        <f t="shared" si="1"/>
        <v>2683.3500000000004</v>
      </c>
      <c r="O24" s="4"/>
    </row>
    <row r="25" spans="1:15" x14ac:dyDescent="0.25">
      <c r="A25" s="19" t="s">
        <v>36</v>
      </c>
      <c r="B25" s="96">
        <v>683.2</v>
      </c>
      <c r="C25" s="11">
        <v>2004.88</v>
      </c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4">
        <f t="shared" si="1"/>
        <v>2688.08</v>
      </c>
      <c r="O25" s="4"/>
    </row>
    <row r="26" spans="1:15" x14ac:dyDescent="0.25">
      <c r="A26" s="19" t="s">
        <v>37</v>
      </c>
      <c r="B26" s="96">
        <v>690.4</v>
      </c>
      <c r="C26" s="11">
        <v>2004.88</v>
      </c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4">
        <f t="shared" si="1"/>
        <v>2695.28</v>
      </c>
      <c r="O26" s="4"/>
    </row>
    <row r="27" spans="1:15" x14ac:dyDescent="0.25">
      <c r="A27" s="19" t="s">
        <v>38</v>
      </c>
      <c r="B27" s="96">
        <v>683.2</v>
      </c>
      <c r="C27" s="11">
        <v>2004.88</v>
      </c>
      <c r="D27" s="16"/>
      <c r="E27" s="15"/>
      <c r="F27" s="17"/>
      <c r="G27" s="17"/>
      <c r="H27" s="14"/>
      <c r="I27" s="14"/>
      <c r="J27" s="14"/>
      <c r="K27" s="14"/>
      <c r="L27" s="14"/>
      <c r="M27" s="16"/>
      <c r="N27" s="144">
        <f t="shared" si="1"/>
        <v>2688.08</v>
      </c>
      <c r="O27" s="4"/>
    </row>
    <row r="28" spans="1:15" x14ac:dyDescent="0.25">
      <c r="A28" s="21" t="s">
        <v>39</v>
      </c>
      <c r="B28" s="96">
        <v>416.54</v>
      </c>
      <c r="C28" s="11">
        <v>2004.88</v>
      </c>
      <c r="D28" s="11"/>
      <c r="E28" s="12"/>
      <c r="F28" s="11"/>
      <c r="G28" s="11"/>
      <c r="H28" s="11"/>
      <c r="I28" s="11"/>
      <c r="J28" s="11"/>
      <c r="K28" s="11"/>
      <c r="L28" s="11"/>
      <c r="M28" s="11">
        <v>459.96</v>
      </c>
      <c r="N28" s="144">
        <f t="shared" si="1"/>
        <v>2881.38</v>
      </c>
      <c r="O28" s="4"/>
    </row>
    <row r="29" spans="1:15" x14ac:dyDescent="0.25">
      <c r="A29" s="21" t="s">
        <v>40</v>
      </c>
      <c r="B29" s="96">
        <v>683.2</v>
      </c>
      <c r="C29" s="11">
        <v>2004.88</v>
      </c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44">
        <f t="shared" si="1"/>
        <v>2688.08</v>
      </c>
      <c r="O29" s="4"/>
    </row>
    <row r="30" spans="1:15" x14ac:dyDescent="0.25">
      <c r="A30" s="19" t="s">
        <v>41</v>
      </c>
      <c r="B30" s="96">
        <v>905.25</v>
      </c>
      <c r="C30" s="11">
        <v>2004.88</v>
      </c>
      <c r="D30" s="11"/>
      <c r="E30" s="12"/>
      <c r="F30" s="11"/>
      <c r="G30" s="11"/>
      <c r="H30" s="11">
        <v>459.96</v>
      </c>
      <c r="I30" s="11"/>
      <c r="J30" s="11"/>
      <c r="K30" s="11"/>
      <c r="L30" s="11"/>
      <c r="M30" s="11"/>
      <c r="N30" s="144">
        <f t="shared" si="1"/>
        <v>3370.09</v>
      </c>
      <c r="O30" s="4"/>
    </row>
    <row r="31" spans="1:15" x14ac:dyDescent="0.25">
      <c r="A31" s="21" t="s">
        <v>42</v>
      </c>
      <c r="B31" s="96">
        <v>672.6</v>
      </c>
      <c r="C31" s="11">
        <v>2004.88</v>
      </c>
      <c r="D31" s="14"/>
      <c r="E31" s="15"/>
      <c r="F31" s="14"/>
      <c r="G31" s="14"/>
      <c r="H31" s="14"/>
      <c r="I31" s="14"/>
      <c r="J31" s="14"/>
      <c r="K31" s="14"/>
      <c r="L31" s="14"/>
      <c r="M31" s="11">
        <v>459.96</v>
      </c>
      <c r="N31" s="144">
        <f t="shared" si="1"/>
        <v>3137.44</v>
      </c>
      <c r="O31" s="4"/>
    </row>
    <row r="32" spans="1:15" x14ac:dyDescent="0.25">
      <c r="A32" s="19" t="s">
        <v>43</v>
      </c>
      <c r="B32" s="96">
        <v>538.15</v>
      </c>
      <c r="C32" s="11">
        <v>2004.88</v>
      </c>
      <c r="D32" s="11"/>
      <c r="E32" s="12"/>
      <c r="F32" s="11"/>
      <c r="G32" s="11"/>
      <c r="H32" s="11"/>
      <c r="I32" s="11"/>
      <c r="J32" s="11">
        <v>459.96</v>
      </c>
      <c r="K32" s="11"/>
      <c r="L32" s="11"/>
      <c r="M32" s="11"/>
      <c r="N32" s="144">
        <f t="shared" si="1"/>
        <v>3002.9900000000002</v>
      </c>
      <c r="O32" s="4"/>
    </row>
    <row r="33" spans="1:15" x14ac:dyDescent="0.25">
      <c r="A33" s="19" t="s">
        <v>44</v>
      </c>
      <c r="B33" s="96">
        <v>871.49</v>
      </c>
      <c r="C33" s="11">
        <v>2004.88</v>
      </c>
      <c r="D33" s="11"/>
      <c r="E33" s="12"/>
      <c r="F33" s="11"/>
      <c r="G33" s="11"/>
      <c r="H33" s="11"/>
      <c r="I33" s="11"/>
      <c r="J33" s="14"/>
      <c r="K33" s="11"/>
      <c r="L33" s="11"/>
      <c r="M33" s="11">
        <v>459.96</v>
      </c>
      <c r="N33" s="144">
        <f t="shared" si="1"/>
        <v>3336.33</v>
      </c>
      <c r="O33" s="4"/>
    </row>
    <row r="34" spans="1:15" x14ac:dyDescent="0.25">
      <c r="A34" s="19" t="s">
        <v>45</v>
      </c>
      <c r="B34" s="96">
        <v>499.87</v>
      </c>
      <c r="C34" s="11">
        <v>2004.88</v>
      </c>
      <c r="D34" s="11"/>
      <c r="E34" s="12"/>
      <c r="F34" s="11"/>
      <c r="G34" s="11"/>
      <c r="H34" s="11"/>
      <c r="I34" s="11"/>
      <c r="J34" s="11"/>
      <c r="K34" s="11">
        <v>70</v>
      </c>
      <c r="L34" s="14">
        <v>54.26</v>
      </c>
      <c r="N34" s="144">
        <f>SUM(B34:L34)</f>
        <v>2629.01</v>
      </c>
      <c r="O34" s="4"/>
    </row>
    <row r="35" spans="1:15" x14ac:dyDescent="0.25">
      <c r="A35" s="19" t="s">
        <v>46</v>
      </c>
      <c r="B35" s="96">
        <v>683.2</v>
      </c>
      <c r="C35" s="11">
        <v>2004.88</v>
      </c>
      <c r="D35" s="11"/>
      <c r="E35" s="12"/>
      <c r="F35" s="11"/>
      <c r="G35" s="11"/>
      <c r="H35" s="11"/>
      <c r="I35" s="11"/>
      <c r="J35" s="11"/>
      <c r="K35" s="11"/>
      <c r="L35" s="11"/>
      <c r="M35" s="11"/>
      <c r="N35" s="144">
        <f t="shared" ref="N35:N42" si="2">SUM(B35:M35)</f>
        <v>2688.08</v>
      </c>
      <c r="O35" s="4"/>
    </row>
    <row r="36" spans="1:15" x14ac:dyDescent="0.25">
      <c r="A36" s="21" t="s">
        <v>47</v>
      </c>
      <c r="B36" s="96">
        <v>964.21</v>
      </c>
      <c r="C36" s="11">
        <v>2004.88</v>
      </c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144">
        <f t="shared" si="2"/>
        <v>2969.09</v>
      </c>
      <c r="O36" s="4"/>
    </row>
    <row r="37" spans="1:15" x14ac:dyDescent="0.25">
      <c r="A37" s="19" t="s">
        <v>48</v>
      </c>
      <c r="B37" s="96">
        <v>599.41</v>
      </c>
      <c r="C37" s="11">
        <v>2004.88</v>
      </c>
      <c r="D37" s="11"/>
      <c r="E37" s="81"/>
      <c r="F37" s="11"/>
      <c r="G37" s="11"/>
      <c r="H37" s="14"/>
      <c r="I37" s="11"/>
      <c r="J37" s="14">
        <v>459.96</v>
      </c>
      <c r="K37" s="11"/>
      <c r="L37" s="11"/>
      <c r="M37" s="11"/>
      <c r="N37" s="144">
        <f t="shared" si="2"/>
        <v>3064.25</v>
      </c>
      <c r="O37" s="4"/>
    </row>
    <row r="38" spans="1:15" x14ac:dyDescent="0.25">
      <c r="A38" s="21" t="s">
        <v>49</v>
      </c>
      <c r="B38" s="96">
        <v>584.1</v>
      </c>
      <c r="C38" s="11">
        <v>2004.88</v>
      </c>
      <c r="D38" s="79"/>
      <c r="E38" s="61"/>
      <c r="F38" s="22"/>
      <c r="G38" s="22"/>
      <c r="H38" s="22"/>
      <c r="I38" s="22"/>
      <c r="J38" s="22"/>
      <c r="K38" s="22"/>
      <c r="L38" s="22"/>
      <c r="M38" s="22"/>
      <c r="N38" s="144">
        <f t="shared" si="2"/>
        <v>2588.98</v>
      </c>
      <c r="O38" s="4"/>
    </row>
    <row r="39" spans="1:15" x14ac:dyDescent="0.25">
      <c r="A39" s="19" t="s">
        <v>50</v>
      </c>
      <c r="B39" s="96">
        <v>433.2</v>
      </c>
      <c r="C39" s="11">
        <v>2004.88</v>
      </c>
      <c r="D39" s="77"/>
      <c r="E39" s="60"/>
      <c r="F39" s="80"/>
      <c r="G39" s="61"/>
      <c r="H39" s="61"/>
      <c r="I39" s="61">
        <v>1379.88</v>
      </c>
      <c r="J39" s="61"/>
      <c r="K39" s="61"/>
      <c r="L39" s="61"/>
      <c r="M39" s="61"/>
      <c r="N39" s="144">
        <f t="shared" si="2"/>
        <v>3817.96</v>
      </c>
      <c r="O39" s="4"/>
    </row>
    <row r="40" spans="1:15" x14ac:dyDescent="0.25">
      <c r="A40" s="142" t="s">
        <v>51</v>
      </c>
      <c r="B40" s="96">
        <v>541.54</v>
      </c>
      <c r="C40" s="11">
        <v>2004.88</v>
      </c>
      <c r="D40" s="77"/>
      <c r="E40" s="60"/>
      <c r="F40" s="80"/>
      <c r="G40" s="61"/>
      <c r="H40" s="61"/>
      <c r="I40" s="61"/>
      <c r="J40" s="61"/>
      <c r="K40" s="61"/>
      <c r="L40" s="61"/>
      <c r="M40" s="61"/>
      <c r="N40" s="144">
        <f t="shared" si="2"/>
        <v>2546.42</v>
      </c>
      <c r="O40" s="4"/>
    </row>
    <row r="41" spans="1:15" x14ac:dyDescent="0.25">
      <c r="A41" s="69" t="s">
        <v>52</v>
      </c>
      <c r="B41" s="96">
        <v>515.17999999999995</v>
      </c>
      <c r="C41" s="11">
        <v>2004.88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144">
        <f t="shared" si="2"/>
        <v>2520.06</v>
      </c>
      <c r="O41" s="4"/>
    </row>
    <row r="42" spans="1:15" x14ac:dyDescent="0.25">
      <c r="A42" s="78" t="s">
        <v>53</v>
      </c>
      <c r="B42" s="96">
        <v>757.28</v>
      </c>
      <c r="C42" s="11">
        <v>2004.88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144">
        <f t="shared" si="2"/>
        <v>2762.16</v>
      </c>
      <c r="O42" s="4"/>
    </row>
    <row r="43" spans="1:15" ht="13.8" thickBot="1" x14ac:dyDescent="0.3">
      <c r="B43" s="73">
        <f>SUM(B3:B42)</f>
        <v>26085.710000000003</v>
      </c>
      <c r="C43" s="73">
        <f>SUM(C3:C42)</f>
        <v>80195.200000000012</v>
      </c>
      <c r="D43" s="73">
        <f t="shared" ref="D43:M43" si="3">SUM(D4:D42)</f>
        <v>0</v>
      </c>
      <c r="E43" s="73">
        <f t="shared" si="3"/>
        <v>0</v>
      </c>
      <c r="F43" s="73">
        <f t="shared" si="3"/>
        <v>0</v>
      </c>
      <c r="G43" s="73">
        <f t="shared" si="3"/>
        <v>2299.8000000000002</v>
      </c>
      <c r="H43" s="73">
        <f t="shared" si="3"/>
        <v>459.96</v>
      </c>
      <c r="I43" s="73">
        <f t="shared" si="3"/>
        <v>1379.88</v>
      </c>
      <c r="J43" s="73">
        <f t="shared" si="3"/>
        <v>1379.8799999999999</v>
      </c>
      <c r="K43" s="73">
        <f t="shared" si="3"/>
        <v>545</v>
      </c>
      <c r="L43" s="73">
        <f t="shared" si="3"/>
        <v>526.55000000000007</v>
      </c>
      <c r="M43" s="73">
        <f t="shared" si="3"/>
        <v>2299.7999999999997</v>
      </c>
      <c r="N43" s="73">
        <f>SUM(N3:N42)</f>
        <v>115171.78000000001</v>
      </c>
    </row>
    <row r="44" spans="1:15" ht="13.8" thickTop="1" x14ac:dyDescent="0.25">
      <c r="C44" s="85"/>
    </row>
    <row r="46" spans="1:15" x14ac:dyDescent="0.25">
      <c r="C46" s="70"/>
    </row>
  </sheetData>
  <mergeCells count="1">
    <mergeCell ref="A1:N1"/>
  </mergeCells>
  <printOptions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89" zoomScaleNormal="89" workbookViewId="0">
      <pane xSplit="1" topLeftCell="B1" activePane="topRight" state="frozen"/>
      <selection pane="topRight" activeCell="F47" sqref="F47"/>
    </sheetView>
  </sheetViews>
  <sheetFormatPr defaultColWidth="12.6640625" defaultRowHeight="13.2" x14ac:dyDescent="0.25"/>
  <cols>
    <col min="1" max="1" width="18.88671875" bestFit="1" customWidth="1"/>
    <col min="2" max="2" width="12.6640625" customWidth="1"/>
    <col min="3" max="3" width="16.5546875" bestFit="1" customWidth="1"/>
    <col min="4" max="4" width="11.44140625" bestFit="1" customWidth="1"/>
    <col min="5" max="5" width="11.109375" customWidth="1"/>
    <col min="6" max="6" width="10.8867187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2" customWidth="1"/>
    <col min="15" max="15" width="11.33203125" customWidth="1"/>
    <col min="16" max="16" width="13.88671875" bestFit="1" customWidth="1"/>
  </cols>
  <sheetData>
    <row r="1" spans="1:18" ht="17.399999999999999" x14ac:dyDescent="0.3">
      <c r="A1" s="190" t="s">
        <v>74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8" s="6" customFormat="1" ht="66.599999999999994" thickBot="1" x14ac:dyDescent="0.3">
      <c r="A2" s="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45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60</v>
      </c>
      <c r="N2" s="10" t="s">
        <v>61</v>
      </c>
      <c r="O2" s="10" t="s">
        <v>13</v>
      </c>
      <c r="P2" s="18" t="s">
        <v>75</v>
      </c>
      <c r="Q2" s="1"/>
      <c r="R2" s="1"/>
    </row>
    <row r="3" spans="1:18" x14ac:dyDescent="0.25">
      <c r="A3" s="143" t="s">
        <v>14</v>
      </c>
      <c r="B3" s="96">
        <v>0</v>
      </c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3">
        <f>SUM(B3:N3)</f>
        <v>0</v>
      </c>
      <c r="P3" s="20">
        <f>'Oct 22'!$O3+'Sept 22'!$P3</f>
        <v>23231.870000000003</v>
      </c>
    </row>
    <row r="4" spans="1:18" x14ac:dyDescent="0.25">
      <c r="A4" s="21" t="s">
        <v>15</v>
      </c>
      <c r="B4" s="96">
        <v>693.53</v>
      </c>
      <c r="C4" s="11"/>
      <c r="D4" s="14"/>
      <c r="E4" s="134">
        <v>492.45</v>
      </c>
      <c r="F4" s="156"/>
      <c r="G4" s="14"/>
      <c r="H4" s="14"/>
      <c r="I4" s="14"/>
      <c r="J4" s="14"/>
      <c r="K4" s="14"/>
      <c r="L4" s="14"/>
      <c r="M4" s="14"/>
      <c r="N4" s="11"/>
      <c r="O4" s="13">
        <f t="shared" ref="O4:O43" si="0">SUM(B4:N4)</f>
        <v>1185.98</v>
      </c>
      <c r="P4" s="20">
        <f>'Oct 22'!$O4+'Sept 22'!$P4</f>
        <v>58062.55</v>
      </c>
    </row>
    <row r="5" spans="1:18" x14ac:dyDescent="0.25">
      <c r="A5" s="21" t="s">
        <v>16</v>
      </c>
      <c r="B5" s="96">
        <v>575.72</v>
      </c>
      <c r="C5" s="11"/>
      <c r="D5" s="14"/>
      <c r="E5" s="15">
        <v>518.55999999999995</v>
      </c>
      <c r="F5" s="14"/>
      <c r="G5" s="14"/>
      <c r="H5" s="14"/>
      <c r="I5" s="14"/>
      <c r="J5" s="14"/>
      <c r="K5" s="14"/>
      <c r="L5" s="14"/>
      <c r="M5" s="14"/>
      <c r="N5" s="11"/>
      <c r="O5" s="13">
        <f t="shared" si="0"/>
        <v>1094.28</v>
      </c>
      <c r="P5" s="20">
        <f>'Oct 22'!$O5+'Sept 22'!$P5</f>
        <v>28858.49</v>
      </c>
    </row>
    <row r="6" spans="1:18" x14ac:dyDescent="0.25">
      <c r="A6" s="19" t="s">
        <v>17</v>
      </c>
      <c r="B6" s="96">
        <v>676.86</v>
      </c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3">
        <f t="shared" si="0"/>
        <v>676.86</v>
      </c>
      <c r="P6" s="20">
        <f>'Oct 22'!$O6+'Sept 22'!$P6</f>
        <v>25902.080000000002</v>
      </c>
    </row>
    <row r="7" spans="1:18" ht="13.8" x14ac:dyDescent="0.25">
      <c r="A7" s="21" t="s">
        <v>18</v>
      </c>
      <c r="B7" s="96">
        <v>834.45</v>
      </c>
      <c r="C7" s="11"/>
      <c r="D7" s="14"/>
      <c r="E7" s="15"/>
      <c r="F7" s="14">
        <v>4651.63</v>
      </c>
      <c r="G7" s="146"/>
      <c r="H7" s="14"/>
      <c r="I7" s="14"/>
      <c r="J7" s="14"/>
      <c r="K7" s="14"/>
      <c r="L7" s="14"/>
      <c r="M7" s="14"/>
      <c r="N7" s="11"/>
      <c r="O7" s="13">
        <f t="shared" si="0"/>
        <v>5486.08</v>
      </c>
      <c r="P7" s="20">
        <f>'Oct 22'!$O7+'Sept 22'!$P7</f>
        <v>35340.619999999995</v>
      </c>
    </row>
    <row r="8" spans="1:18" ht="13.8" x14ac:dyDescent="0.25">
      <c r="A8" s="21" t="s">
        <v>135</v>
      </c>
      <c r="B8" s="96">
        <v>451.86</v>
      </c>
      <c r="C8" s="11"/>
      <c r="D8" s="14"/>
      <c r="E8" s="15"/>
      <c r="F8" s="14"/>
      <c r="G8" s="161"/>
      <c r="H8" s="14"/>
      <c r="I8" s="14"/>
      <c r="J8" s="14"/>
      <c r="K8" s="14"/>
      <c r="L8" s="14"/>
      <c r="M8" s="14"/>
      <c r="N8" s="11"/>
      <c r="O8" s="13"/>
      <c r="P8" s="20"/>
    </row>
    <row r="9" spans="1:18" x14ac:dyDescent="0.25">
      <c r="A9" s="21" t="s">
        <v>19</v>
      </c>
      <c r="B9" s="96">
        <v>0</v>
      </c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  <c r="P9" s="20">
        <f>'Oct 22'!$O9+'Sept 22'!$P9</f>
        <v>8184.66</v>
      </c>
    </row>
    <row r="10" spans="1:18" x14ac:dyDescent="0.25">
      <c r="A10" s="19" t="s">
        <v>20</v>
      </c>
      <c r="B10" s="96">
        <v>676.38</v>
      </c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676.38</v>
      </c>
      <c r="P10" s="20">
        <f>'Oct 22'!$O10+'Sept 22'!$P10</f>
        <v>25763.239999999998</v>
      </c>
    </row>
    <row r="11" spans="1:18" x14ac:dyDescent="0.25">
      <c r="A11" s="21" t="s">
        <v>21</v>
      </c>
      <c r="B11" s="96">
        <v>693.53</v>
      </c>
      <c r="C11" s="11"/>
      <c r="D11" s="14"/>
      <c r="E11" s="15">
        <v>496.27</v>
      </c>
      <c r="F11" s="14"/>
      <c r="G11" s="14"/>
      <c r="H11" s="14"/>
      <c r="I11" s="14"/>
      <c r="J11" s="14"/>
      <c r="K11" s="14"/>
      <c r="L11" s="14"/>
      <c r="M11" s="14"/>
      <c r="N11" s="11"/>
      <c r="O11" s="13">
        <f t="shared" si="0"/>
        <v>1189.8</v>
      </c>
      <c r="P11" s="20">
        <f>'Oct 22'!$O11+'Sept 22'!$P11</f>
        <v>28574.039999999997</v>
      </c>
    </row>
    <row r="12" spans="1:18" x14ac:dyDescent="0.25">
      <c r="A12" s="19" t="s">
        <v>22</v>
      </c>
      <c r="B12" s="96">
        <v>173.16</v>
      </c>
      <c r="C12" s="11"/>
      <c r="D12" s="11"/>
      <c r="E12" s="129"/>
      <c r="F12" s="11"/>
      <c r="G12" s="11"/>
      <c r="H12" s="11"/>
      <c r="I12" s="11"/>
      <c r="J12" s="11"/>
      <c r="K12" s="11"/>
      <c r="L12" s="11"/>
      <c r="M12" s="11"/>
      <c r="N12" s="11"/>
      <c r="O12" s="13">
        <f t="shared" si="0"/>
        <v>173.16</v>
      </c>
      <c r="P12" s="20">
        <f>'Oct 22'!$O12+'Sept 22'!$P12</f>
        <v>29687.98</v>
      </c>
    </row>
    <row r="13" spans="1:18" ht="13.8" x14ac:dyDescent="0.25">
      <c r="A13" s="19" t="s">
        <v>23</v>
      </c>
      <c r="B13" s="96">
        <v>0</v>
      </c>
      <c r="C13" s="11"/>
      <c r="D13" s="14"/>
      <c r="E13" s="15"/>
      <c r="F13" s="14"/>
      <c r="G13" s="14"/>
      <c r="H13" s="14"/>
      <c r="I13" s="14"/>
      <c r="J13" s="146"/>
      <c r="K13" s="14"/>
      <c r="L13" s="14"/>
      <c r="M13" s="14"/>
      <c r="N13" s="11"/>
      <c r="O13" s="13">
        <f t="shared" si="0"/>
        <v>0</v>
      </c>
      <c r="P13" s="20">
        <f>'Oct 22'!$O13+'Sept 22'!$P13</f>
        <v>23989.489999999998</v>
      </c>
    </row>
    <row r="14" spans="1:18" ht="13.8" x14ac:dyDescent="0.25">
      <c r="A14" s="21" t="s">
        <v>24</v>
      </c>
      <c r="B14" s="96">
        <v>748.63</v>
      </c>
      <c r="C14" s="11"/>
      <c r="D14" s="11"/>
      <c r="E14" s="12"/>
      <c r="F14" s="11"/>
      <c r="G14" s="11"/>
      <c r="H14" s="11"/>
      <c r="I14" s="11"/>
      <c r="J14" s="146"/>
      <c r="K14" s="11"/>
      <c r="L14" s="11"/>
      <c r="M14" s="11"/>
      <c r="N14" s="11"/>
      <c r="O14" s="13">
        <f t="shared" si="0"/>
        <v>748.63</v>
      </c>
      <c r="P14" s="20">
        <f>'Oct 22'!$O14+'Sept 22'!$P14</f>
        <v>36606.559999999998</v>
      </c>
    </row>
    <row r="15" spans="1:18" x14ac:dyDescent="0.25">
      <c r="A15" s="19" t="s">
        <v>25</v>
      </c>
      <c r="B15" s="96">
        <v>854.92</v>
      </c>
      <c r="C15" s="11"/>
      <c r="D15" s="14"/>
      <c r="E15" s="15">
        <v>353.09</v>
      </c>
      <c r="F15" s="14"/>
      <c r="G15" s="14"/>
      <c r="H15" s="14"/>
      <c r="I15" s="14"/>
      <c r="J15" s="14"/>
      <c r="K15" s="14"/>
      <c r="L15" s="14"/>
      <c r="M15" s="14"/>
      <c r="N15" s="11"/>
      <c r="O15" s="13">
        <f t="shared" si="0"/>
        <v>1208.01</v>
      </c>
      <c r="P15" s="20">
        <f>'Oct 22'!$O15+'Sept 22'!$P15</f>
        <v>41171.379999999997</v>
      </c>
    </row>
    <row r="16" spans="1:18" x14ac:dyDescent="0.25">
      <c r="A16" s="21" t="s">
        <v>26</v>
      </c>
      <c r="B16" s="96">
        <v>0</v>
      </c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0</v>
      </c>
      <c r="P16" s="20">
        <f>'Oct 22'!$O16+'Sept 22'!$P16</f>
        <v>26304.75</v>
      </c>
    </row>
    <row r="17" spans="1:16" x14ac:dyDescent="0.25">
      <c r="A17" s="21" t="s">
        <v>27</v>
      </c>
      <c r="B17" s="96">
        <v>0</v>
      </c>
      <c r="C17" s="11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3">
        <f t="shared" si="0"/>
        <v>0</v>
      </c>
      <c r="P17" s="20">
        <f>'Oct 22'!$O17+'Sept 22'!$P17</f>
        <v>27654.850000000002</v>
      </c>
    </row>
    <row r="18" spans="1:16" ht="15" customHeight="1" x14ac:dyDescent="0.25">
      <c r="A18" s="19" t="s">
        <v>28</v>
      </c>
      <c r="B18" s="96">
        <v>693.53</v>
      </c>
      <c r="C18" s="11"/>
      <c r="D18" s="14"/>
      <c r="E18" s="15"/>
      <c r="F18" s="14"/>
      <c r="G18" s="14"/>
      <c r="H18" s="14"/>
      <c r="I18" s="146"/>
      <c r="J18" s="14"/>
      <c r="K18" s="14"/>
      <c r="L18" s="14"/>
      <c r="M18" s="14"/>
      <c r="N18" s="11"/>
      <c r="O18" s="13">
        <f t="shared" si="0"/>
        <v>693.53</v>
      </c>
      <c r="P18" s="20">
        <f>'Oct 22'!$O18+'Sept 22'!$P18</f>
        <v>30489.769999999997</v>
      </c>
    </row>
    <row r="19" spans="1:16" x14ac:dyDescent="0.25">
      <c r="A19" s="19" t="s">
        <v>29</v>
      </c>
      <c r="B19" s="96">
        <v>693.53</v>
      </c>
      <c r="C19" s="11"/>
      <c r="D19" s="11"/>
      <c r="E19" s="129">
        <f>624.48+325.63</f>
        <v>950.11</v>
      </c>
      <c r="F19" s="11"/>
      <c r="G19" s="11"/>
      <c r="H19" s="11"/>
      <c r="I19" s="11"/>
      <c r="J19" s="11"/>
      <c r="K19" s="11"/>
      <c r="L19" s="11"/>
      <c r="M19" s="11"/>
      <c r="N19" s="11"/>
      <c r="O19" s="13">
        <f t="shared" si="0"/>
        <v>1643.6399999999999</v>
      </c>
      <c r="P19" s="20">
        <f>'Oct 22'!$O19+'Sept 22'!$P19</f>
        <v>33321.949999999997</v>
      </c>
    </row>
    <row r="20" spans="1:16" x14ac:dyDescent="0.25">
      <c r="A20" s="21" t="s">
        <v>30</v>
      </c>
      <c r="B20" s="96">
        <v>693.53</v>
      </c>
      <c r="C20" s="11"/>
      <c r="D20" s="11"/>
      <c r="E20" s="129">
        <f>319.36+456.51</f>
        <v>775.87</v>
      </c>
      <c r="F20" s="11"/>
      <c r="G20" s="11"/>
      <c r="H20" s="11"/>
      <c r="I20" s="11"/>
      <c r="J20" s="11"/>
      <c r="K20" s="11"/>
      <c r="L20" s="11"/>
      <c r="M20" s="11"/>
      <c r="N20" s="11"/>
      <c r="O20" s="13">
        <f t="shared" si="0"/>
        <v>1469.4</v>
      </c>
      <c r="P20" s="20">
        <f>'Oct 22'!$O20+'Sept 22'!$P20</f>
        <v>39475.89</v>
      </c>
    </row>
    <row r="21" spans="1:16" x14ac:dyDescent="0.25">
      <c r="A21" s="19" t="s">
        <v>31</v>
      </c>
      <c r="B21" s="96">
        <v>304.35000000000002</v>
      </c>
      <c r="C21" s="11"/>
      <c r="D21" s="14"/>
      <c r="E21" s="134"/>
      <c r="F21" s="14"/>
      <c r="G21" s="14"/>
      <c r="H21" s="14"/>
      <c r="I21" s="14"/>
      <c r="J21" s="14"/>
      <c r="K21" s="14"/>
      <c r="L21" s="14"/>
      <c r="M21" s="14"/>
      <c r="N21" s="11"/>
      <c r="O21" s="13">
        <f t="shared" si="0"/>
        <v>304.35000000000002</v>
      </c>
      <c r="P21" s="20">
        <f>'Oct 22'!$O21+'Sept 22'!$P21</f>
        <v>24732.52</v>
      </c>
    </row>
    <row r="22" spans="1:16" x14ac:dyDescent="0.25">
      <c r="A22" s="19" t="s">
        <v>32</v>
      </c>
      <c r="B22" s="96">
        <v>343.53</v>
      </c>
      <c r="C22" s="11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3">
        <f t="shared" si="0"/>
        <v>343.53</v>
      </c>
      <c r="P22" s="20">
        <f>'Oct 22'!$O22+'Sept 22'!$P22</f>
        <v>27652.370000000003</v>
      </c>
    </row>
    <row r="23" spans="1:16" x14ac:dyDescent="0.25">
      <c r="A23" s="19" t="s">
        <v>33</v>
      </c>
      <c r="B23" s="96">
        <v>693.53</v>
      </c>
      <c r="C23" s="11"/>
      <c r="D23" s="14"/>
      <c r="E23" s="134">
        <f>571.23+670.13+433.94+485.82</f>
        <v>2161.1200000000003</v>
      </c>
      <c r="F23" s="14"/>
      <c r="G23" s="14"/>
      <c r="H23" s="14"/>
      <c r="I23" s="14"/>
      <c r="J23" s="14"/>
      <c r="K23" s="14"/>
      <c r="L23" s="14"/>
      <c r="M23" s="14"/>
      <c r="N23" s="11"/>
      <c r="O23" s="13">
        <f t="shared" si="0"/>
        <v>2854.6500000000005</v>
      </c>
      <c r="P23" s="20">
        <f>'Oct 22'!$O23+'Sept 22'!$P23</f>
        <v>36042.769999999997</v>
      </c>
    </row>
    <row r="24" spans="1:16" x14ac:dyDescent="0.25">
      <c r="A24" s="19" t="s">
        <v>34</v>
      </c>
      <c r="B24" s="96">
        <v>693.53</v>
      </c>
      <c r="C24" s="11"/>
      <c r="D24" s="14"/>
      <c r="E24" s="134"/>
      <c r="F24" s="14"/>
      <c r="G24" s="14"/>
      <c r="H24" s="14"/>
      <c r="I24" s="14"/>
      <c r="J24" s="14"/>
      <c r="K24" s="14"/>
      <c r="L24" s="14"/>
      <c r="M24" s="14"/>
      <c r="N24" s="11"/>
      <c r="O24" s="13">
        <f t="shared" si="0"/>
        <v>693.53</v>
      </c>
      <c r="P24" s="20">
        <f>'Oct 22'!$O24+'Sept 22'!$P24</f>
        <v>27491.8</v>
      </c>
    </row>
    <row r="25" spans="1:16" x14ac:dyDescent="0.25">
      <c r="A25" s="21" t="s">
        <v>35</v>
      </c>
      <c r="B25" s="96">
        <v>401.68</v>
      </c>
      <c r="C25" s="11"/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3">
        <f t="shared" si="0"/>
        <v>401.68</v>
      </c>
      <c r="P25" s="20">
        <f>'Oct 22'!$O25+'Sept 22'!$P25</f>
        <v>25412.160000000003</v>
      </c>
    </row>
    <row r="26" spans="1:16" x14ac:dyDescent="0.25">
      <c r="A26" s="19" t="s">
        <v>36</v>
      </c>
      <c r="B26" s="96">
        <v>0</v>
      </c>
      <c r="C26" s="11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1"/>
      <c r="O26" s="13">
        <f t="shared" si="0"/>
        <v>0</v>
      </c>
      <c r="P26" s="20">
        <f>'Oct 22'!$O26+'Sept 22'!$P26</f>
        <v>16192.88</v>
      </c>
    </row>
    <row r="27" spans="1:16" x14ac:dyDescent="0.25">
      <c r="A27" s="19" t="s">
        <v>37</v>
      </c>
      <c r="B27" s="96">
        <v>0</v>
      </c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3">
        <f t="shared" si="0"/>
        <v>0</v>
      </c>
      <c r="P27" s="20">
        <f>'Oct 22'!$O27+'Sept 22'!$P27</f>
        <v>25414.080000000002</v>
      </c>
    </row>
    <row r="28" spans="1:16" x14ac:dyDescent="0.25">
      <c r="A28" s="19" t="s">
        <v>38</v>
      </c>
      <c r="B28" s="96">
        <v>693.53</v>
      </c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3">
        <f t="shared" si="0"/>
        <v>693.53</v>
      </c>
      <c r="P28" s="20">
        <f>'Oct 22'!$O28+'Sept 22'!$P28</f>
        <v>25945.739999999998</v>
      </c>
    </row>
    <row r="29" spans="1:16" ht="13.5" customHeight="1" x14ac:dyDescent="0.25">
      <c r="A29" s="21" t="s">
        <v>39</v>
      </c>
      <c r="B29" s="96">
        <v>426.86</v>
      </c>
      <c r="C29" s="11"/>
      <c r="D29" s="14"/>
      <c r="E29" s="15">
        <f>331.91+320.63+655.65</f>
        <v>1308.19</v>
      </c>
      <c r="F29" s="14"/>
      <c r="G29" s="14"/>
      <c r="H29" s="14"/>
      <c r="I29" s="14"/>
      <c r="J29" s="14"/>
      <c r="K29" s="14"/>
      <c r="L29" s="14"/>
      <c r="M29" s="11"/>
      <c r="N29" s="11"/>
      <c r="O29" s="13">
        <f t="shared" si="0"/>
        <v>1735.0500000000002</v>
      </c>
      <c r="P29" s="20">
        <f>'Oct 22'!$O29+'Sept 22'!$P29</f>
        <v>37634.33</v>
      </c>
    </row>
    <row r="30" spans="1:16" x14ac:dyDescent="0.25">
      <c r="A30" s="21" t="s">
        <v>40</v>
      </c>
      <c r="B30" s="96">
        <v>693.53</v>
      </c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3">
        <f t="shared" si="0"/>
        <v>693.53</v>
      </c>
      <c r="P30" s="20">
        <f>'Oct 22'!$O30+'Sept 22'!$P30</f>
        <v>33880.300000000003</v>
      </c>
    </row>
    <row r="31" spans="1:16" x14ac:dyDescent="0.25">
      <c r="A31" s="19" t="s">
        <v>41</v>
      </c>
      <c r="B31" s="96">
        <v>934.45</v>
      </c>
      <c r="C31" s="11"/>
      <c r="D31" s="16"/>
      <c r="E31" s="15"/>
      <c r="F31" s="17"/>
      <c r="G31" s="17"/>
      <c r="H31" s="14"/>
      <c r="I31" s="14"/>
      <c r="J31" s="14"/>
      <c r="K31" s="14"/>
      <c r="L31" s="17"/>
      <c r="M31" s="16"/>
      <c r="N31" s="11"/>
      <c r="O31" s="13">
        <f t="shared" si="0"/>
        <v>934.45</v>
      </c>
      <c r="P31" s="20">
        <f>'Oct 22'!$O31+'Sept 22'!$P31</f>
        <v>37268.179999999993</v>
      </c>
    </row>
    <row r="32" spans="1:16" x14ac:dyDescent="0.25">
      <c r="A32" s="21" t="s">
        <v>42</v>
      </c>
      <c r="B32" s="96">
        <v>701.15</v>
      </c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3">
        <f t="shared" si="0"/>
        <v>701.15</v>
      </c>
      <c r="P32" s="20">
        <f>'Oct 22'!$O32+'Sept 22'!$P32</f>
        <v>29091.870000000006</v>
      </c>
    </row>
    <row r="33" spans="1:16" x14ac:dyDescent="0.25">
      <c r="A33" s="19" t="s">
        <v>43</v>
      </c>
      <c r="B33" s="96">
        <v>0</v>
      </c>
      <c r="C33" s="11"/>
      <c r="D33" s="14"/>
      <c r="E33" s="134"/>
      <c r="F33" s="14"/>
      <c r="G33" s="14"/>
      <c r="H33" s="14"/>
      <c r="I33" s="14"/>
      <c r="J33" s="14"/>
      <c r="K33" s="14"/>
      <c r="L33" s="14"/>
      <c r="M33" s="14"/>
      <c r="N33" s="11"/>
      <c r="O33" s="13">
        <f t="shared" si="0"/>
        <v>0</v>
      </c>
      <c r="P33" s="20">
        <f>'Oct 22'!$O33+'Sept 22'!$P33</f>
        <v>26266.010000000002</v>
      </c>
    </row>
    <row r="34" spans="1:16" x14ac:dyDescent="0.25">
      <c r="A34" s="19" t="s">
        <v>44</v>
      </c>
      <c r="B34" s="96">
        <v>678.43</v>
      </c>
      <c r="C34" s="11"/>
      <c r="D34" s="11"/>
      <c r="E34" s="12">
        <f>742.66+775.66+733.57</f>
        <v>2251.89</v>
      </c>
      <c r="F34" s="11"/>
      <c r="G34" s="11"/>
      <c r="H34" s="11"/>
      <c r="I34" s="11"/>
      <c r="J34" s="11"/>
      <c r="K34" s="11"/>
      <c r="L34" s="11"/>
      <c r="M34" s="11"/>
      <c r="N34" s="11"/>
      <c r="O34" s="13">
        <f t="shared" si="0"/>
        <v>2930.3199999999997</v>
      </c>
      <c r="P34" s="20">
        <f>'Oct 22'!$O34+'Sept 22'!$P34</f>
        <v>35501.279999999999</v>
      </c>
    </row>
    <row r="35" spans="1:16" x14ac:dyDescent="0.25">
      <c r="A35" s="19" t="s">
        <v>45</v>
      </c>
      <c r="B35" s="96">
        <v>510.19</v>
      </c>
      <c r="C35" s="11"/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1"/>
      <c r="O35" s="13">
        <f t="shared" si="0"/>
        <v>510.19</v>
      </c>
      <c r="P35" s="20">
        <f>'Oct 22'!$O35+'Sept 22'!$P35</f>
        <v>24324.640000000003</v>
      </c>
    </row>
    <row r="36" spans="1:16" x14ac:dyDescent="0.25">
      <c r="A36" s="19" t="s">
        <v>46</v>
      </c>
      <c r="B36" s="96">
        <v>693.53</v>
      </c>
      <c r="C36" s="11"/>
      <c r="D36" s="11"/>
      <c r="E36" s="129">
        <f>655.65+695.53+540.4</f>
        <v>1891.58</v>
      </c>
      <c r="F36" s="11"/>
      <c r="G36" s="11"/>
      <c r="H36" s="11"/>
      <c r="I36" s="11"/>
      <c r="J36" s="11"/>
      <c r="K36" s="11"/>
      <c r="L36" s="11"/>
      <c r="M36" s="11"/>
      <c r="N36" s="11"/>
      <c r="O36" s="13">
        <f t="shared" si="0"/>
        <v>2585.1099999999997</v>
      </c>
      <c r="P36" s="20">
        <f>'Oct 22'!$O36+'Sept 22'!$P36</f>
        <v>35014.719999999994</v>
      </c>
    </row>
    <row r="37" spans="1:16" x14ac:dyDescent="0.25">
      <c r="A37" s="21" t="s">
        <v>47</v>
      </c>
      <c r="B37" s="96">
        <v>0</v>
      </c>
      <c r="C37" s="11"/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1"/>
      <c r="O37" s="13">
        <f t="shared" si="0"/>
        <v>0</v>
      </c>
      <c r="P37" s="20">
        <f>'Oct 22'!$O37+'Sept 22'!$P37</f>
        <v>27545.88</v>
      </c>
    </row>
    <row r="38" spans="1:16" x14ac:dyDescent="0.25">
      <c r="A38" s="19" t="s">
        <v>48</v>
      </c>
      <c r="B38" s="96">
        <v>0</v>
      </c>
      <c r="C38" s="11"/>
      <c r="D38" s="11"/>
      <c r="E38" s="81"/>
      <c r="F38" s="11"/>
      <c r="G38" s="11"/>
      <c r="H38" s="11"/>
      <c r="I38" s="11"/>
      <c r="J38" s="11"/>
      <c r="K38" s="11"/>
      <c r="L38" s="11"/>
      <c r="M38" s="11"/>
      <c r="N38" s="11"/>
      <c r="O38" s="13">
        <f t="shared" si="0"/>
        <v>0</v>
      </c>
      <c r="P38" s="20">
        <f>'Oct 22'!$O38+'Sept 22'!$P38</f>
        <v>27881.710000000003</v>
      </c>
    </row>
    <row r="39" spans="1:16" x14ac:dyDescent="0.25">
      <c r="A39" s="21" t="s">
        <v>49</v>
      </c>
      <c r="B39" s="96">
        <v>434.91</v>
      </c>
      <c r="C39" s="11"/>
      <c r="D39" s="79"/>
      <c r="E39" s="61">
        <f>325.63+460.61</f>
        <v>786.24</v>
      </c>
      <c r="F39" s="22"/>
      <c r="G39" s="22"/>
      <c r="H39" s="22"/>
      <c r="I39" s="22"/>
      <c r="J39" s="22"/>
      <c r="K39" s="22"/>
      <c r="L39" s="22"/>
      <c r="M39" s="22"/>
      <c r="N39" s="11"/>
      <c r="O39" s="13">
        <f t="shared" si="0"/>
        <v>1221.1500000000001</v>
      </c>
      <c r="P39" s="20">
        <f>'Oct 22'!$O39+'Sept 22'!$P39</f>
        <v>31885.969999999998</v>
      </c>
    </row>
    <row r="40" spans="1:16" x14ac:dyDescent="0.25">
      <c r="A40" s="19" t="s">
        <v>50</v>
      </c>
      <c r="B40" s="96">
        <v>468.53</v>
      </c>
      <c r="C40" s="11"/>
      <c r="D40" s="77"/>
      <c r="E40" s="135">
        <v>580.80999999999995</v>
      </c>
      <c r="F40" s="138"/>
      <c r="G40" s="61"/>
      <c r="H40" s="61"/>
      <c r="I40" s="61"/>
      <c r="J40" s="61"/>
      <c r="K40" s="96"/>
      <c r="L40" s="96"/>
      <c r="M40" s="61"/>
      <c r="N40" s="11"/>
      <c r="O40" s="13">
        <f t="shared" si="0"/>
        <v>1049.3399999999999</v>
      </c>
      <c r="P40" s="20">
        <f>'Oct 22'!$O40+'Sept 22'!$P40</f>
        <v>36752.74</v>
      </c>
    </row>
    <row r="41" spans="1:16" ht="15" customHeight="1" x14ac:dyDescent="0.25">
      <c r="A41" s="142" t="s">
        <v>51</v>
      </c>
      <c r="B41" s="96">
        <v>363.08</v>
      </c>
      <c r="C41" s="11"/>
      <c r="D41" s="61"/>
      <c r="E41" s="98"/>
      <c r="F41" s="61"/>
      <c r="G41" s="61"/>
      <c r="H41" s="146"/>
      <c r="I41" s="61"/>
      <c r="J41" s="146"/>
      <c r="K41" s="61"/>
      <c r="L41" s="61"/>
      <c r="M41" s="61"/>
      <c r="N41" s="11"/>
      <c r="O41" s="13">
        <f t="shared" si="0"/>
        <v>363.08</v>
      </c>
      <c r="P41" s="20">
        <f>'Oct 22'!$O41+'Sept 22'!$P41</f>
        <v>28639.98</v>
      </c>
    </row>
    <row r="42" spans="1:16" x14ac:dyDescent="0.25">
      <c r="A42" s="69" t="s">
        <v>52</v>
      </c>
      <c r="B42" s="96">
        <v>360.14</v>
      </c>
      <c r="C42" s="11"/>
      <c r="D42" s="61"/>
      <c r="E42" s="61"/>
      <c r="F42" s="61"/>
      <c r="G42" s="61"/>
      <c r="H42" s="61"/>
      <c r="I42" s="61"/>
      <c r="J42" s="61"/>
      <c r="K42" s="96"/>
      <c r="L42" s="61">
        <v>58.98</v>
      </c>
      <c r="M42" s="61"/>
      <c r="N42" s="11"/>
      <c r="O42" s="13">
        <f t="shared" si="0"/>
        <v>419.12</v>
      </c>
      <c r="P42" s="20">
        <f>'Oct 22'!$O42+'Sept 22'!$P42</f>
        <v>25702.679999999997</v>
      </c>
    </row>
    <row r="43" spans="1:16" ht="13.8" x14ac:dyDescent="0.25">
      <c r="A43" s="78" t="s">
        <v>53</v>
      </c>
      <c r="B43" s="96">
        <v>784.43</v>
      </c>
      <c r="C43" s="11"/>
      <c r="D43" s="76"/>
      <c r="E43" s="127">
        <f>599.37+730.12+527.16</f>
        <v>1856.65</v>
      </c>
      <c r="F43" s="76"/>
      <c r="G43" s="76"/>
      <c r="H43" s="76"/>
      <c r="I43" s="76"/>
      <c r="J43" s="146"/>
      <c r="K43" s="76"/>
      <c r="L43" s="76"/>
      <c r="M43" s="76"/>
      <c r="N43" s="11"/>
      <c r="O43" s="13">
        <f t="shared" si="0"/>
        <v>2641.08</v>
      </c>
      <c r="P43" s="20">
        <f>'Oct 22'!$O43+'Sept 22'!$P43</f>
        <v>37373.899999999994</v>
      </c>
    </row>
    <row r="44" spans="1:16" ht="13.8" thickBot="1" x14ac:dyDescent="0.3">
      <c r="A44" s="65"/>
      <c r="B44" s="72">
        <f t="shared" ref="B44:P44" si="1">SUM(B3:B43)</f>
        <v>18639.010000000009</v>
      </c>
      <c r="C44" s="72">
        <f t="shared" si="1"/>
        <v>0</v>
      </c>
      <c r="D44" s="72">
        <f t="shared" si="1"/>
        <v>0</v>
      </c>
      <c r="E44" s="72">
        <f t="shared" si="1"/>
        <v>14422.829999999998</v>
      </c>
      <c r="F44" s="72">
        <f t="shared" si="1"/>
        <v>4651.63</v>
      </c>
      <c r="G44" s="72">
        <f t="shared" si="1"/>
        <v>0</v>
      </c>
      <c r="H44" s="72">
        <f t="shared" si="1"/>
        <v>0</v>
      </c>
      <c r="I44" s="73">
        <f t="shared" si="1"/>
        <v>0</v>
      </c>
      <c r="J44" s="73">
        <f t="shared" si="1"/>
        <v>0</v>
      </c>
      <c r="K44" s="72">
        <f t="shared" si="1"/>
        <v>0</v>
      </c>
      <c r="L44" s="72">
        <f t="shared" si="1"/>
        <v>58.98</v>
      </c>
      <c r="M44" s="72">
        <f t="shared" si="1"/>
        <v>0</v>
      </c>
      <c r="N44" s="72">
        <f t="shared" si="1"/>
        <v>0</v>
      </c>
      <c r="O44" s="13">
        <f t="shared" si="1"/>
        <v>37320.589999999997</v>
      </c>
      <c r="P44" s="72">
        <f t="shared" si="1"/>
        <v>1206268.68</v>
      </c>
    </row>
    <row r="45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4" firstPageNumber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zoomScaleNormal="100" workbookViewId="0">
      <pane xSplit="1" topLeftCell="B1" activePane="topRight" state="frozen"/>
      <selection activeCell="A7" sqref="A7"/>
      <selection pane="topRight" activeCell="H37" sqref="H37"/>
    </sheetView>
  </sheetViews>
  <sheetFormatPr defaultColWidth="12.6640625" defaultRowHeight="13.2" x14ac:dyDescent="0.25"/>
  <cols>
    <col min="1" max="1" width="18.88671875" bestFit="1" customWidth="1"/>
    <col min="2" max="2" width="11.6640625" customWidth="1"/>
    <col min="3" max="3" width="16.5546875" bestFit="1" customWidth="1"/>
    <col min="4" max="4" width="11.44140625" bestFit="1" customWidth="1"/>
    <col min="5" max="5" width="10.109375" bestFit="1" customWidth="1"/>
    <col min="6" max="6" width="15.8867187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2.44140625" customWidth="1"/>
    <col min="16" max="16" width="15.88671875" customWidth="1"/>
  </cols>
  <sheetData>
    <row r="1" spans="1:18" ht="17.399999999999999" x14ac:dyDescent="0.3">
      <c r="A1" s="190" t="s">
        <v>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8" s="6" customFormat="1" ht="53.4" thickBot="1" x14ac:dyDescent="0.3">
      <c r="A2" s="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45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60</v>
      </c>
      <c r="N2" s="10" t="s">
        <v>61</v>
      </c>
      <c r="O2" s="10" t="s">
        <v>13</v>
      </c>
      <c r="P2" s="18" t="s">
        <v>77</v>
      </c>
      <c r="Q2" s="1"/>
      <c r="R2" s="1"/>
    </row>
    <row r="3" spans="1:18" x14ac:dyDescent="0.25">
      <c r="A3" s="143" t="s">
        <v>14</v>
      </c>
      <c r="B3" s="96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3">
        <f t="shared" ref="O3:O42" si="0">SUM(B3:N3)</f>
        <v>0</v>
      </c>
      <c r="P3" s="20">
        <f>'Nov 22'!$O3+'Oct 22'!$P3</f>
        <v>23231.870000000003</v>
      </c>
    </row>
    <row r="4" spans="1:18" x14ac:dyDescent="0.25">
      <c r="A4" s="21" t="s">
        <v>15</v>
      </c>
      <c r="B4" s="96"/>
      <c r="C4" s="11"/>
      <c r="D4" s="14"/>
      <c r="E4" s="15"/>
      <c r="F4" s="14"/>
      <c r="G4" s="14"/>
      <c r="H4" s="14"/>
      <c r="I4" s="14"/>
      <c r="J4" s="14"/>
      <c r="K4" s="14"/>
      <c r="L4" s="14"/>
      <c r="M4" s="14"/>
      <c r="N4" s="11"/>
      <c r="O4" s="13">
        <f t="shared" si="0"/>
        <v>0</v>
      </c>
      <c r="P4" s="20">
        <f>'Nov 22'!$O4+'Oct 22'!$P4</f>
        <v>58062.55</v>
      </c>
    </row>
    <row r="5" spans="1:18" x14ac:dyDescent="0.25">
      <c r="A5" s="21" t="s">
        <v>16</v>
      </c>
      <c r="B5" s="96"/>
      <c r="C5" s="11"/>
      <c r="D5" s="14"/>
      <c r="E5" s="134"/>
      <c r="F5" s="14"/>
      <c r="G5" s="14"/>
      <c r="H5" s="14"/>
      <c r="I5" s="14"/>
      <c r="J5" s="14"/>
      <c r="K5" s="14"/>
      <c r="L5" s="14"/>
      <c r="M5" s="14"/>
      <c r="N5" s="11"/>
      <c r="O5" s="13">
        <f t="shared" si="0"/>
        <v>0</v>
      </c>
      <c r="P5" s="20">
        <f>'Nov 22'!$O5+'Oct 22'!$P5</f>
        <v>28858.49</v>
      </c>
    </row>
    <row r="6" spans="1:18" x14ac:dyDescent="0.25">
      <c r="A6" s="19" t="s">
        <v>17</v>
      </c>
      <c r="B6" s="96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3">
        <f t="shared" si="0"/>
        <v>0</v>
      </c>
      <c r="P6" s="20">
        <f>'Nov 22'!$O6+'Oct 22'!$P6</f>
        <v>25902.080000000002</v>
      </c>
    </row>
    <row r="7" spans="1:18" x14ac:dyDescent="0.25">
      <c r="A7" s="21" t="s">
        <v>18</v>
      </c>
      <c r="B7" s="96"/>
      <c r="C7" s="11"/>
      <c r="D7" s="14"/>
      <c r="E7" s="15"/>
      <c r="F7" s="14"/>
      <c r="G7" s="14"/>
      <c r="H7" s="14"/>
      <c r="I7" s="14"/>
      <c r="J7" s="14"/>
      <c r="K7" s="14"/>
      <c r="L7" s="14"/>
      <c r="M7" s="14"/>
      <c r="N7" s="11"/>
      <c r="O7" s="13">
        <f t="shared" si="0"/>
        <v>0</v>
      </c>
      <c r="P7" s="20">
        <f>'Nov 22'!$O7+'Oct 22'!$P7</f>
        <v>35340.619999999995</v>
      </c>
    </row>
    <row r="8" spans="1:18" x14ac:dyDescent="0.25">
      <c r="A8" s="21" t="s">
        <v>19</v>
      </c>
      <c r="B8" s="96"/>
      <c r="C8" s="11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3">
        <f t="shared" si="0"/>
        <v>0</v>
      </c>
      <c r="P8" s="20">
        <f>'Nov 22'!$O8+'Oct 22'!$P9</f>
        <v>8184.66</v>
      </c>
    </row>
    <row r="9" spans="1:18" x14ac:dyDescent="0.25">
      <c r="A9" s="19" t="s">
        <v>20</v>
      </c>
      <c r="B9" s="96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  <c r="P9" s="20">
        <f>'Nov 22'!$O9+'Oct 22'!$P10</f>
        <v>25763.239999999998</v>
      </c>
    </row>
    <row r="10" spans="1:18" x14ac:dyDescent="0.25">
      <c r="A10" s="21" t="s">
        <v>21</v>
      </c>
      <c r="B10" s="96"/>
      <c r="C10" s="11"/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1"/>
      <c r="O10" s="13">
        <f t="shared" si="0"/>
        <v>0</v>
      </c>
      <c r="P10" s="20">
        <f>'Nov 22'!$O10+'Oct 22'!$P11</f>
        <v>28574.039999999997</v>
      </c>
    </row>
    <row r="11" spans="1:18" x14ac:dyDescent="0.25">
      <c r="A11" s="19" t="s">
        <v>22</v>
      </c>
      <c r="B11" s="96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3">
        <f t="shared" si="0"/>
        <v>0</v>
      </c>
      <c r="P11" s="20">
        <f>'Nov 22'!$O11+'Oct 22'!$P12</f>
        <v>29687.98</v>
      </c>
    </row>
    <row r="12" spans="1:18" x14ac:dyDescent="0.25">
      <c r="A12" s="19" t="s">
        <v>23</v>
      </c>
      <c r="B12" s="96"/>
      <c r="C12" s="11"/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1"/>
      <c r="O12" s="13">
        <f t="shared" si="0"/>
        <v>0</v>
      </c>
      <c r="P12" s="20">
        <f>'Nov 22'!$O12+'Oct 22'!$P13</f>
        <v>23989.489999999998</v>
      </c>
    </row>
    <row r="13" spans="1:18" x14ac:dyDescent="0.25">
      <c r="A13" s="21" t="s">
        <v>24</v>
      </c>
      <c r="B13" s="96"/>
      <c r="C13" s="11"/>
      <c r="D13" s="11"/>
      <c r="E13" s="129"/>
      <c r="F13" s="11"/>
      <c r="G13" s="11"/>
      <c r="H13" s="11"/>
      <c r="I13" s="11"/>
      <c r="J13" s="11"/>
      <c r="K13" s="11"/>
      <c r="L13" s="11"/>
      <c r="M13" s="11"/>
      <c r="N13" s="11"/>
      <c r="O13" s="13">
        <f t="shared" si="0"/>
        <v>0</v>
      </c>
      <c r="P13" s="20">
        <f>'Nov 22'!$O13+'Oct 22'!$P14</f>
        <v>36606.559999999998</v>
      </c>
    </row>
    <row r="14" spans="1:18" x14ac:dyDescent="0.25">
      <c r="A14" s="19" t="s">
        <v>25</v>
      </c>
      <c r="B14" s="96"/>
      <c r="C14" s="11"/>
      <c r="D14" s="14"/>
      <c r="E14" s="15">
        <v>503.75</v>
      </c>
      <c r="F14" s="14"/>
      <c r="G14" s="14"/>
      <c r="H14" s="14"/>
      <c r="I14" s="14"/>
      <c r="J14" s="14"/>
      <c r="K14" s="14"/>
      <c r="L14" s="14"/>
      <c r="M14" s="14"/>
      <c r="N14" s="11"/>
      <c r="O14" s="13">
        <f t="shared" si="0"/>
        <v>503.75</v>
      </c>
      <c r="P14" s="20">
        <f>'Nov 22'!$O14+'Oct 22'!$P15</f>
        <v>41675.129999999997</v>
      </c>
    </row>
    <row r="15" spans="1:18" x14ac:dyDescent="0.25">
      <c r="A15" s="21" t="s">
        <v>26</v>
      </c>
      <c r="B15" s="96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3">
        <f t="shared" si="0"/>
        <v>0</v>
      </c>
      <c r="P15" s="20">
        <f>'Nov 22'!$O15+'Oct 22'!$P16</f>
        <v>26304.75</v>
      </c>
    </row>
    <row r="16" spans="1:18" x14ac:dyDescent="0.25">
      <c r="A16" s="21" t="s">
        <v>27</v>
      </c>
      <c r="B16" s="96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0</v>
      </c>
      <c r="P16" s="20">
        <f>'Nov 22'!$O16+'Oct 22'!$P17</f>
        <v>27654.850000000002</v>
      </c>
    </row>
    <row r="17" spans="1:16" x14ac:dyDescent="0.25">
      <c r="A17" s="19" t="s">
        <v>28</v>
      </c>
      <c r="B17" s="96"/>
      <c r="C17" s="11"/>
      <c r="D17" s="14"/>
      <c r="E17" s="15">
        <v>451.68</v>
      </c>
      <c r="F17" s="14"/>
      <c r="G17" s="14"/>
      <c r="H17" s="14"/>
      <c r="I17" s="14"/>
      <c r="J17" s="14"/>
      <c r="K17" s="14"/>
      <c r="L17" s="14"/>
      <c r="M17" s="14"/>
      <c r="N17" s="11"/>
      <c r="O17" s="13">
        <f t="shared" si="0"/>
        <v>451.68</v>
      </c>
      <c r="P17" s="20">
        <f>'Nov 22'!$O17+'Oct 22'!$P18</f>
        <v>30941.449999999997</v>
      </c>
    </row>
    <row r="18" spans="1:16" x14ac:dyDescent="0.25">
      <c r="A18" s="19" t="s">
        <v>29</v>
      </c>
      <c r="B18" s="96"/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3">
        <f t="shared" si="0"/>
        <v>0</v>
      </c>
      <c r="P18" s="20">
        <f>'Nov 22'!$O18+'Oct 22'!$P19</f>
        <v>33321.949999999997</v>
      </c>
    </row>
    <row r="19" spans="1:16" x14ac:dyDescent="0.25">
      <c r="A19" s="21" t="s">
        <v>30</v>
      </c>
      <c r="B19" s="96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3">
        <f t="shared" si="0"/>
        <v>0</v>
      </c>
      <c r="P19" s="20">
        <f>'Nov 22'!$O19+'Oct 22'!$P20</f>
        <v>39475.89</v>
      </c>
    </row>
    <row r="20" spans="1:16" x14ac:dyDescent="0.25">
      <c r="A20" s="19" t="s">
        <v>31</v>
      </c>
      <c r="B20" s="96"/>
      <c r="C20" s="11"/>
      <c r="D20" s="14"/>
      <c r="E20" s="134"/>
      <c r="F20" s="14"/>
      <c r="G20" s="14"/>
      <c r="H20" s="14"/>
      <c r="I20" s="14"/>
      <c r="J20" s="14"/>
      <c r="K20" s="14"/>
      <c r="L20" s="14"/>
      <c r="M20" s="14"/>
      <c r="N20" s="11"/>
      <c r="O20" s="13">
        <f t="shared" si="0"/>
        <v>0</v>
      </c>
      <c r="P20" s="20">
        <f>'Nov 22'!$O20+'Oct 22'!$P21</f>
        <v>24732.52</v>
      </c>
    </row>
    <row r="21" spans="1:16" x14ac:dyDescent="0.25">
      <c r="A21" s="19" t="s">
        <v>32</v>
      </c>
      <c r="B21" s="96"/>
      <c r="C21" s="11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3">
        <f t="shared" si="0"/>
        <v>0</v>
      </c>
      <c r="P21" s="20">
        <f>'Nov 22'!$O21+'Oct 22'!$P22</f>
        <v>27652.370000000003</v>
      </c>
    </row>
    <row r="22" spans="1:16" x14ac:dyDescent="0.25">
      <c r="A22" s="19" t="s">
        <v>33</v>
      </c>
      <c r="B22" s="96"/>
      <c r="C22" s="11"/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1"/>
      <c r="O22" s="13">
        <f t="shared" si="0"/>
        <v>0</v>
      </c>
      <c r="P22" s="20">
        <f>'Nov 22'!$O22+'Oct 22'!$P23</f>
        <v>36042.769999999997</v>
      </c>
    </row>
    <row r="23" spans="1:16" x14ac:dyDescent="0.25">
      <c r="A23" s="19" t="s">
        <v>34</v>
      </c>
      <c r="B23" s="96"/>
      <c r="C23" s="11"/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1"/>
      <c r="O23" s="13">
        <f t="shared" si="0"/>
        <v>0</v>
      </c>
      <c r="P23" s="20">
        <f>'Nov 22'!$O23+'Oct 22'!$P24</f>
        <v>27491.8</v>
      </c>
    </row>
    <row r="24" spans="1:16" x14ac:dyDescent="0.25">
      <c r="A24" s="21" t="s">
        <v>35</v>
      </c>
      <c r="B24" s="96"/>
      <c r="C24" s="11"/>
      <c r="D24" s="11"/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3">
        <f t="shared" si="0"/>
        <v>0</v>
      </c>
      <c r="P24" s="20">
        <f>'Nov 22'!$O24+'Oct 22'!$P25</f>
        <v>25412.160000000003</v>
      </c>
    </row>
    <row r="25" spans="1:16" x14ac:dyDescent="0.25">
      <c r="A25" s="19" t="s">
        <v>36</v>
      </c>
      <c r="B25" s="96"/>
      <c r="C25" s="11"/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1"/>
      <c r="O25" s="13">
        <f t="shared" si="0"/>
        <v>0</v>
      </c>
      <c r="P25" s="20">
        <f>'Nov 22'!$O25+'Oct 22'!$P26</f>
        <v>16192.88</v>
      </c>
    </row>
    <row r="26" spans="1:16" x14ac:dyDescent="0.25">
      <c r="A26" s="19" t="s">
        <v>37</v>
      </c>
      <c r="B26" s="96"/>
      <c r="C26" s="11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1"/>
      <c r="O26" s="13">
        <f t="shared" si="0"/>
        <v>0</v>
      </c>
      <c r="P26" s="20">
        <f>'Nov 22'!$O26+'Oct 22'!$P27</f>
        <v>25414.080000000002</v>
      </c>
    </row>
    <row r="27" spans="1:16" ht="14.4" x14ac:dyDescent="0.25">
      <c r="A27" s="19" t="s">
        <v>38</v>
      </c>
      <c r="B27" s="96"/>
      <c r="C27" s="11"/>
      <c r="D27" s="11"/>
      <c r="E27" s="129"/>
      <c r="F27" s="11"/>
      <c r="G27" s="11"/>
      <c r="H27" s="11"/>
      <c r="I27" s="11"/>
      <c r="J27" s="11"/>
      <c r="K27" s="11"/>
      <c r="L27" s="101"/>
      <c r="M27" s="11"/>
      <c r="N27" s="11"/>
      <c r="O27" s="13">
        <f t="shared" si="0"/>
        <v>0</v>
      </c>
      <c r="P27" s="20">
        <f>'Nov 22'!$O27+'Oct 22'!$P28</f>
        <v>25945.739999999998</v>
      </c>
    </row>
    <row r="28" spans="1:16" x14ac:dyDescent="0.25">
      <c r="A28" s="21" t="s">
        <v>39</v>
      </c>
      <c r="B28" s="96"/>
      <c r="C28" s="11"/>
      <c r="D28" s="15"/>
      <c r="F28" s="14"/>
      <c r="G28" s="14"/>
      <c r="H28" s="14"/>
      <c r="I28" s="14"/>
      <c r="J28" s="14"/>
      <c r="K28" s="14"/>
      <c r="L28" s="14"/>
      <c r="M28" s="14"/>
      <c r="N28" s="11"/>
      <c r="O28" s="13">
        <f t="shared" si="0"/>
        <v>0</v>
      </c>
      <c r="P28" s="20">
        <f>'Nov 22'!$O28+'Oct 22'!$P29</f>
        <v>37634.33</v>
      </c>
    </row>
    <row r="29" spans="1:16" x14ac:dyDescent="0.25">
      <c r="A29" s="21" t="s">
        <v>40</v>
      </c>
      <c r="B29" s="96"/>
      <c r="C29" s="11"/>
      <c r="D29" s="11"/>
      <c r="E29" s="129"/>
      <c r="F29" s="11"/>
      <c r="G29" s="11"/>
      <c r="H29" s="11"/>
      <c r="I29" s="11"/>
      <c r="J29" s="11"/>
      <c r="K29" s="11"/>
      <c r="L29" s="11"/>
      <c r="M29" s="11"/>
      <c r="N29" s="11"/>
      <c r="O29" s="13">
        <f t="shared" si="0"/>
        <v>0</v>
      </c>
      <c r="P29" s="20">
        <f>'Nov 22'!$O29+'Oct 22'!$P30</f>
        <v>33880.300000000003</v>
      </c>
    </row>
    <row r="30" spans="1:16" x14ac:dyDescent="0.25">
      <c r="A30" s="19" t="s">
        <v>41</v>
      </c>
      <c r="B30" s="96"/>
      <c r="C30" s="11"/>
      <c r="D30" s="16"/>
      <c r="E30" s="15"/>
      <c r="F30" s="17"/>
      <c r="G30" s="17"/>
      <c r="H30" s="14"/>
      <c r="I30" s="14"/>
      <c r="J30" s="14"/>
      <c r="K30" s="14"/>
      <c r="L30" s="17"/>
      <c r="M30" s="17"/>
      <c r="N30" s="11"/>
      <c r="O30" s="13">
        <f t="shared" si="0"/>
        <v>0</v>
      </c>
      <c r="P30" s="20">
        <f>'Nov 22'!$O30+'Oct 22'!$P31</f>
        <v>37268.179999999993</v>
      </c>
    </row>
    <row r="31" spans="1:16" x14ac:dyDescent="0.25">
      <c r="A31" s="21" t="s">
        <v>42</v>
      </c>
      <c r="B31" s="96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3">
        <f t="shared" si="0"/>
        <v>0</v>
      </c>
      <c r="P31" s="20">
        <f>'Nov 22'!$O31+'Oct 22'!$P32</f>
        <v>29091.870000000006</v>
      </c>
    </row>
    <row r="32" spans="1:16" x14ac:dyDescent="0.25">
      <c r="A32" s="19" t="s">
        <v>43</v>
      </c>
      <c r="B32" s="96"/>
      <c r="C32" s="11"/>
      <c r="D32" s="14"/>
      <c r="E32" s="134"/>
      <c r="F32" s="14"/>
      <c r="G32" s="14"/>
      <c r="H32" s="14"/>
      <c r="I32" s="14"/>
      <c r="J32" s="14"/>
      <c r="K32" s="14"/>
      <c r="L32" s="14"/>
      <c r="M32" s="14"/>
      <c r="N32" s="11"/>
      <c r="O32" s="13">
        <f t="shared" si="0"/>
        <v>0</v>
      </c>
      <c r="P32" s="20">
        <f>'Nov 22'!$O32+'Oct 22'!$P33</f>
        <v>26266.010000000002</v>
      </c>
    </row>
    <row r="33" spans="1:16" x14ac:dyDescent="0.25">
      <c r="A33" s="19" t="s">
        <v>44</v>
      </c>
      <c r="B33" s="96"/>
      <c r="C33" s="11"/>
      <c r="D33" s="11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3">
        <f t="shared" si="0"/>
        <v>0</v>
      </c>
      <c r="P33" s="20">
        <f>'Nov 22'!$O33+'Oct 22'!$P34</f>
        <v>35501.279999999999</v>
      </c>
    </row>
    <row r="34" spans="1:16" x14ac:dyDescent="0.25">
      <c r="A34" s="19" t="s">
        <v>45</v>
      </c>
      <c r="B34" s="96"/>
      <c r="C34" s="11"/>
      <c r="D34" s="14"/>
      <c r="E34" s="15"/>
      <c r="F34" s="14"/>
      <c r="G34" s="13"/>
      <c r="H34" s="14"/>
      <c r="I34" s="14"/>
      <c r="J34" s="14"/>
      <c r="K34" s="14"/>
      <c r="L34" s="14"/>
      <c r="M34" s="14"/>
      <c r="N34" s="11"/>
      <c r="O34" s="13">
        <f t="shared" si="0"/>
        <v>0</v>
      </c>
      <c r="P34" s="20">
        <f>'Nov 22'!$O34+'Oct 22'!$P35</f>
        <v>24324.640000000003</v>
      </c>
    </row>
    <row r="35" spans="1:16" x14ac:dyDescent="0.25">
      <c r="A35" s="19" t="s">
        <v>46</v>
      </c>
      <c r="B35" s="96"/>
      <c r="C35" s="11"/>
      <c r="D35" s="11"/>
      <c r="E35" s="129"/>
      <c r="F35" s="11"/>
      <c r="G35" s="11"/>
      <c r="H35" s="11"/>
      <c r="I35" s="11"/>
      <c r="J35" s="11"/>
      <c r="K35" s="11"/>
      <c r="L35" s="11"/>
      <c r="M35" s="11"/>
      <c r="N35" s="11"/>
      <c r="O35" s="13">
        <f t="shared" si="0"/>
        <v>0</v>
      </c>
      <c r="P35" s="20">
        <f>'Nov 22'!$O35+'Oct 22'!$P36</f>
        <v>35014.719999999994</v>
      </c>
    </row>
    <row r="36" spans="1:16" x14ac:dyDescent="0.25">
      <c r="A36" s="21" t="s">
        <v>47</v>
      </c>
      <c r="B36" s="96"/>
      <c r="C36" s="11"/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11"/>
      <c r="O36" s="13">
        <f t="shared" si="0"/>
        <v>0</v>
      </c>
      <c r="P36" s="20">
        <f>'Nov 22'!$O36+'Oct 22'!$P37</f>
        <v>27545.88</v>
      </c>
    </row>
    <row r="37" spans="1:16" x14ac:dyDescent="0.25">
      <c r="A37" s="19" t="s">
        <v>48</v>
      </c>
      <c r="B37" s="96"/>
      <c r="C37" s="11"/>
      <c r="D37" s="11"/>
      <c r="E37" s="81"/>
      <c r="F37" s="11"/>
      <c r="G37" s="11"/>
      <c r="H37" s="11"/>
      <c r="I37" s="11"/>
      <c r="J37" s="11"/>
      <c r="K37" s="11"/>
      <c r="L37" s="11"/>
      <c r="M37" s="11"/>
      <c r="N37" s="11"/>
      <c r="O37" s="13">
        <f t="shared" si="0"/>
        <v>0</v>
      </c>
      <c r="P37" s="20">
        <f>'Nov 22'!$O37+'Oct 22'!$P38</f>
        <v>27881.710000000003</v>
      </c>
    </row>
    <row r="38" spans="1:16" x14ac:dyDescent="0.25">
      <c r="A38" s="21" t="s">
        <v>49</v>
      </c>
      <c r="B38" s="96"/>
      <c r="C38" s="11"/>
      <c r="D38" s="79"/>
      <c r="E38" s="61"/>
      <c r="F38" s="22"/>
      <c r="G38" s="22"/>
      <c r="H38" s="22"/>
      <c r="I38" s="22"/>
      <c r="J38" s="22"/>
      <c r="K38" s="22"/>
      <c r="L38" s="22"/>
      <c r="M38" s="22"/>
      <c r="N38" s="11"/>
      <c r="O38" s="13">
        <f t="shared" si="0"/>
        <v>0</v>
      </c>
      <c r="P38" s="20">
        <f>'Nov 22'!$O38+'Oct 22'!$P39</f>
        <v>31885.969999999998</v>
      </c>
    </row>
    <row r="39" spans="1:16" x14ac:dyDescent="0.25">
      <c r="A39" s="19" t="s">
        <v>50</v>
      </c>
      <c r="B39" s="96"/>
      <c r="C39" s="11"/>
      <c r="D39" s="77"/>
      <c r="E39" s="163">
        <v>612.77</v>
      </c>
      <c r="F39" s="80"/>
      <c r="G39" s="61"/>
      <c r="H39" s="61"/>
      <c r="I39" s="61"/>
      <c r="J39" s="61"/>
      <c r="K39" s="61"/>
      <c r="L39" s="61"/>
      <c r="M39" s="61"/>
      <c r="N39" s="11"/>
      <c r="O39" s="13">
        <f t="shared" si="0"/>
        <v>612.77</v>
      </c>
      <c r="P39" s="20">
        <f>'Nov 22'!$O39+'Oct 22'!$P40</f>
        <v>37365.509999999995</v>
      </c>
    </row>
    <row r="40" spans="1:16" x14ac:dyDescent="0.25">
      <c r="A40" s="142" t="s">
        <v>51</v>
      </c>
      <c r="B40" s="96"/>
      <c r="C40" s="11"/>
      <c r="D40" s="61"/>
      <c r="E40" s="61"/>
      <c r="F40" s="61"/>
      <c r="G40" s="61"/>
      <c r="H40" s="96"/>
      <c r="I40" s="61"/>
      <c r="J40" s="61"/>
      <c r="K40" s="61"/>
      <c r="L40" s="96"/>
      <c r="M40" s="61"/>
      <c r="N40" s="11"/>
      <c r="O40" s="13">
        <f t="shared" si="0"/>
        <v>0</v>
      </c>
      <c r="P40" s="20">
        <f>'Nov 22'!$O40+'Oct 22'!$P41</f>
        <v>28639.98</v>
      </c>
    </row>
    <row r="41" spans="1:16" ht="13.5" customHeight="1" x14ac:dyDescent="0.25">
      <c r="A41" s="69" t="s">
        <v>52</v>
      </c>
      <c r="B41" s="96"/>
      <c r="C41" s="11"/>
      <c r="D41" s="61"/>
      <c r="E41" s="96">
        <f>531.51+248.04+500.13</f>
        <v>1279.6799999999998</v>
      </c>
      <c r="F41" s="61"/>
      <c r="G41" s="61"/>
      <c r="H41" s="61"/>
      <c r="I41" s="61"/>
      <c r="J41" s="61"/>
      <c r="K41" s="96"/>
      <c r="L41" s="61"/>
      <c r="M41" s="61"/>
      <c r="N41" s="11"/>
      <c r="O41" s="13">
        <f t="shared" si="0"/>
        <v>1279.6799999999998</v>
      </c>
      <c r="P41" s="20">
        <f>'Nov 22'!$O41+'Oct 22'!$P42</f>
        <v>26982.359999999997</v>
      </c>
    </row>
    <row r="42" spans="1:16" x14ac:dyDescent="0.25">
      <c r="A42" s="78" t="s">
        <v>53</v>
      </c>
      <c r="B42" s="96"/>
      <c r="C42" s="11"/>
      <c r="D42" s="76"/>
      <c r="E42" s="127"/>
      <c r="F42" s="76"/>
      <c r="G42" s="76"/>
      <c r="H42" s="76"/>
      <c r="I42" s="76"/>
      <c r="J42" s="127"/>
      <c r="K42" s="76"/>
      <c r="L42" s="76"/>
      <c r="M42" s="76"/>
      <c r="N42" s="11"/>
      <c r="O42" s="13">
        <f t="shared" si="0"/>
        <v>0</v>
      </c>
      <c r="P42" s="20">
        <f>'Nov 22'!$O42+'Oct 22'!$P43</f>
        <v>37373.899999999994</v>
      </c>
    </row>
    <row r="43" spans="1:16" ht="13.8" thickBot="1" x14ac:dyDescent="0.3">
      <c r="A43" s="65"/>
      <c r="B43" s="72">
        <f t="shared" ref="B43:P43" si="1">SUM(B3:B42)</f>
        <v>0</v>
      </c>
      <c r="C43" s="72">
        <f t="shared" si="1"/>
        <v>0</v>
      </c>
      <c r="D43" s="72">
        <f t="shared" si="1"/>
        <v>0</v>
      </c>
      <c r="E43" s="72">
        <f t="shared" si="1"/>
        <v>2847.88</v>
      </c>
      <c r="F43" s="72">
        <f t="shared" si="1"/>
        <v>0</v>
      </c>
      <c r="G43" s="72">
        <f t="shared" si="1"/>
        <v>0</v>
      </c>
      <c r="H43" s="72">
        <f t="shared" si="1"/>
        <v>0</v>
      </c>
      <c r="I43" s="73">
        <f t="shared" si="1"/>
        <v>0</v>
      </c>
      <c r="J43" s="73">
        <f t="shared" si="1"/>
        <v>0</v>
      </c>
      <c r="K43" s="72">
        <f t="shared" si="1"/>
        <v>0</v>
      </c>
      <c r="L43" s="72">
        <f t="shared" si="1"/>
        <v>0</v>
      </c>
      <c r="M43" s="72">
        <f t="shared" si="1"/>
        <v>0</v>
      </c>
      <c r="N43" s="72">
        <f t="shared" si="1"/>
        <v>0</v>
      </c>
      <c r="O43" s="13">
        <f t="shared" si="1"/>
        <v>2847.88</v>
      </c>
      <c r="P43" s="72">
        <f t="shared" si="1"/>
        <v>1209116.56</v>
      </c>
    </row>
    <row r="44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0" firstPageNumber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>
      <pane xSplit="1" topLeftCell="B1" activePane="topRight" state="frozen"/>
      <selection activeCell="A13" sqref="A13"/>
      <selection pane="topRight" activeCell="F19" sqref="F19"/>
    </sheetView>
  </sheetViews>
  <sheetFormatPr defaultColWidth="12.6640625" defaultRowHeight="13.2" x14ac:dyDescent="0.25"/>
  <cols>
    <col min="1" max="1" width="18.88671875" bestFit="1" customWidth="1"/>
    <col min="2" max="2" width="15.44140625" customWidth="1"/>
    <col min="3" max="3" width="16.6640625" customWidth="1"/>
    <col min="4" max="4" width="12.88671875" customWidth="1"/>
    <col min="5" max="5" width="13.5546875" customWidth="1"/>
    <col min="6" max="6" width="14.33203125" customWidth="1"/>
    <col min="7" max="7" width="15.88671875" customWidth="1"/>
    <col min="8" max="8" width="15" customWidth="1"/>
    <col min="9" max="9" width="12.6640625" customWidth="1"/>
    <col min="10" max="10" width="12.109375" customWidth="1"/>
    <col min="11" max="11" width="11.6640625" customWidth="1"/>
    <col min="12" max="12" width="12" customWidth="1"/>
    <col min="13" max="14" width="13.44140625" customWidth="1"/>
    <col min="15" max="15" width="14.88671875" customWidth="1"/>
    <col min="16" max="16" width="18.44140625" customWidth="1"/>
  </cols>
  <sheetData>
    <row r="1" spans="1:18" ht="32.25" customHeight="1" x14ac:dyDescent="0.3">
      <c r="A1" s="190" t="s">
        <v>78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8" s="6" customFormat="1" ht="57.75" customHeight="1" thickBot="1" x14ac:dyDescent="0.3">
      <c r="A2" s="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45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60</v>
      </c>
      <c r="N2" s="10" t="s">
        <v>61</v>
      </c>
      <c r="O2" s="10" t="s">
        <v>13</v>
      </c>
      <c r="P2" s="18" t="s">
        <v>79</v>
      </c>
      <c r="Q2" s="1"/>
      <c r="R2" s="1"/>
    </row>
    <row r="3" spans="1:18" s="105" customFormat="1" ht="17.25" customHeight="1" x14ac:dyDescent="0.25">
      <c r="A3" s="143" t="s">
        <v>14</v>
      </c>
      <c r="B3" s="96"/>
      <c r="C3" s="11"/>
      <c r="D3" s="101"/>
      <c r="E3" s="102"/>
      <c r="F3" s="101"/>
      <c r="G3" s="101"/>
      <c r="H3" s="101"/>
      <c r="I3" s="101"/>
      <c r="J3" s="101"/>
      <c r="K3" s="101"/>
      <c r="L3" s="101"/>
      <c r="M3" s="101"/>
      <c r="N3" s="11"/>
      <c r="O3" s="103">
        <f>SUM(B3:N3)</f>
        <v>0</v>
      </c>
      <c r="P3" s="104">
        <f>'Dec 22'!$O3+'Nov 22'!$P3</f>
        <v>23231.870000000003</v>
      </c>
    </row>
    <row r="4" spans="1:18" s="105" customFormat="1" ht="17.25" customHeight="1" x14ac:dyDescent="0.25">
      <c r="A4" s="21" t="s">
        <v>15</v>
      </c>
      <c r="B4" s="96"/>
      <c r="C4" s="11"/>
      <c r="D4" s="106"/>
      <c r="E4" s="139"/>
      <c r="F4" s="106"/>
      <c r="G4" s="106"/>
      <c r="H4" s="106"/>
      <c r="I4" s="106"/>
      <c r="J4" s="106"/>
      <c r="K4" s="106"/>
      <c r="L4" s="106"/>
      <c r="M4" s="106"/>
      <c r="N4" s="11"/>
      <c r="O4" s="103">
        <f t="shared" ref="O4:O42" si="0">SUM(B4:N4)</f>
        <v>0</v>
      </c>
      <c r="P4" s="104">
        <f>'Dec 22'!$O4+'Nov 22'!$P4</f>
        <v>58062.55</v>
      </c>
    </row>
    <row r="5" spans="1:18" s="105" customFormat="1" ht="17.25" customHeight="1" x14ac:dyDescent="0.25">
      <c r="A5" s="21" t="s">
        <v>16</v>
      </c>
      <c r="B5" s="96"/>
      <c r="C5" s="11"/>
      <c r="D5" s="106"/>
      <c r="E5" s="107"/>
      <c r="F5" s="106"/>
      <c r="G5" s="106"/>
      <c r="H5" s="106"/>
      <c r="I5" s="106"/>
      <c r="J5" s="106"/>
      <c r="K5" s="106"/>
      <c r="L5" s="106"/>
      <c r="M5" s="106"/>
      <c r="N5" s="11"/>
      <c r="O5" s="103">
        <f t="shared" si="0"/>
        <v>0</v>
      </c>
      <c r="P5" s="104">
        <f>'Dec 22'!$O5+'Nov 22'!$P5</f>
        <v>28858.49</v>
      </c>
    </row>
    <row r="6" spans="1:18" s="105" customFormat="1" ht="17.25" customHeight="1" x14ac:dyDescent="0.25">
      <c r="A6" s="19" t="s">
        <v>17</v>
      </c>
      <c r="B6" s="96"/>
      <c r="C6" s="11"/>
      <c r="D6" s="101"/>
      <c r="E6" s="102"/>
      <c r="F6" s="101"/>
      <c r="G6" s="101"/>
      <c r="H6" s="101"/>
      <c r="I6" s="101"/>
      <c r="J6" s="101"/>
      <c r="K6" s="101"/>
      <c r="L6" s="101"/>
      <c r="M6" s="101"/>
      <c r="N6" s="11"/>
      <c r="O6" s="103">
        <f t="shared" si="0"/>
        <v>0</v>
      </c>
      <c r="P6" s="104">
        <f>'Dec 22'!$O6+'Nov 22'!$P6</f>
        <v>25902.080000000002</v>
      </c>
    </row>
    <row r="7" spans="1:18" s="105" customFormat="1" ht="17.25" customHeight="1" x14ac:dyDescent="0.25">
      <c r="A7" s="21" t="s">
        <v>18</v>
      </c>
      <c r="B7" s="96"/>
      <c r="C7" s="11"/>
      <c r="D7" s="106"/>
      <c r="E7" s="107"/>
      <c r="F7" s="106"/>
      <c r="G7" s="14"/>
      <c r="H7" s="106"/>
      <c r="I7" s="106"/>
      <c r="J7" s="106"/>
      <c r="K7" s="106"/>
      <c r="L7" s="106"/>
      <c r="M7" s="106"/>
      <c r="N7" s="11"/>
      <c r="O7" s="103">
        <f t="shared" si="0"/>
        <v>0</v>
      </c>
      <c r="P7" s="104">
        <f>'Dec 22'!$O7+'Nov 22'!$P7</f>
        <v>35340.619999999995</v>
      </c>
    </row>
    <row r="8" spans="1:18" s="105" customFormat="1" ht="17.25" customHeight="1" x14ac:dyDescent="0.25">
      <c r="A8" s="21" t="s">
        <v>19</v>
      </c>
      <c r="B8" s="96"/>
      <c r="C8" s="11"/>
      <c r="D8" s="101"/>
      <c r="E8" s="102"/>
      <c r="F8" s="101"/>
      <c r="G8" s="101"/>
      <c r="H8" s="101"/>
      <c r="I8" s="101"/>
      <c r="J8" s="101"/>
      <c r="K8" s="101"/>
      <c r="L8" s="101"/>
      <c r="M8" s="101"/>
      <c r="N8" s="11"/>
      <c r="O8" s="103">
        <f t="shared" si="0"/>
        <v>0</v>
      </c>
      <c r="P8" s="104">
        <f>'Dec 22'!$O8+'Nov 22'!$P8</f>
        <v>8184.66</v>
      </c>
    </row>
    <row r="9" spans="1:18" s="105" customFormat="1" ht="17.25" customHeight="1" x14ac:dyDescent="0.25">
      <c r="A9" s="19" t="s">
        <v>20</v>
      </c>
      <c r="B9" s="96"/>
      <c r="C9" s="11"/>
      <c r="D9" s="101"/>
      <c r="E9" s="102"/>
      <c r="F9" s="101"/>
      <c r="G9" s="101"/>
      <c r="H9" s="101"/>
      <c r="I9" s="101"/>
      <c r="J9" s="101"/>
      <c r="K9" s="101"/>
      <c r="L9" s="101"/>
      <c r="M9" s="101"/>
      <c r="N9" s="11"/>
      <c r="O9" s="103">
        <f t="shared" si="0"/>
        <v>0</v>
      </c>
      <c r="P9" s="104">
        <f>'Dec 22'!$O9+'Nov 22'!$P9</f>
        <v>25763.239999999998</v>
      </c>
    </row>
    <row r="10" spans="1:18" s="105" customFormat="1" ht="17.25" customHeight="1" x14ac:dyDescent="0.25">
      <c r="A10" s="21" t="s">
        <v>21</v>
      </c>
      <c r="B10" s="96"/>
      <c r="C10" s="11"/>
      <c r="D10" s="106"/>
      <c r="E10" s="107"/>
      <c r="F10" s="106"/>
      <c r="G10" s="106"/>
      <c r="H10" s="106"/>
      <c r="I10" s="106"/>
      <c r="J10" s="106"/>
      <c r="K10" s="106"/>
      <c r="L10" s="106"/>
      <c r="M10" s="106"/>
      <c r="N10" s="11"/>
      <c r="O10" s="103">
        <f t="shared" si="0"/>
        <v>0</v>
      </c>
      <c r="P10" s="104">
        <f>'Dec 22'!$O10+'Nov 22'!$P10</f>
        <v>28574.039999999997</v>
      </c>
    </row>
    <row r="11" spans="1:18" s="105" customFormat="1" ht="17.25" customHeight="1" x14ac:dyDescent="0.25">
      <c r="A11" s="19" t="s">
        <v>22</v>
      </c>
      <c r="B11" s="96"/>
      <c r="C11" s="11"/>
      <c r="D11" s="101"/>
      <c r="E11" s="140"/>
      <c r="F11" s="101"/>
      <c r="G11" s="101"/>
      <c r="H11" s="101"/>
      <c r="I11" s="101"/>
      <c r="J11" s="101"/>
      <c r="K11" s="101"/>
      <c r="L11" s="101"/>
      <c r="M11" s="101"/>
      <c r="N11" s="11"/>
      <c r="O11" s="103">
        <f t="shared" si="0"/>
        <v>0</v>
      </c>
      <c r="P11" s="104">
        <f>'Dec 22'!$O11+'Nov 22'!$P11</f>
        <v>29687.98</v>
      </c>
    </row>
    <row r="12" spans="1:18" s="105" customFormat="1" ht="17.25" customHeight="1" x14ac:dyDescent="0.25">
      <c r="A12" s="19" t="s">
        <v>23</v>
      </c>
      <c r="B12" s="96"/>
      <c r="C12" s="11"/>
      <c r="D12" s="106"/>
      <c r="E12" s="139"/>
      <c r="F12" s="106"/>
      <c r="G12" s="106"/>
      <c r="H12" s="106"/>
      <c r="I12" s="106"/>
      <c r="J12" s="14"/>
      <c r="K12" s="106"/>
      <c r="L12" s="106"/>
      <c r="M12" s="106"/>
      <c r="N12" s="11"/>
      <c r="O12" s="103">
        <f t="shared" si="0"/>
        <v>0</v>
      </c>
      <c r="P12" s="104">
        <f>'Dec 22'!$O12+'Nov 22'!$P12</f>
        <v>23989.489999999998</v>
      </c>
    </row>
    <row r="13" spans="1:18" s="105" customFormat="1" ht="17.25" customHeight="1" x14ac:dyDescent="0.25">
      <c r="A13" s="21" t="s">
        <v>24</v>
      </c>
      <c r="B13" s="96"/>
      <c r="C13" s="11"/>
      <c r="D13" s="101"/>
      <c r="E13" s="140"/>
      <c r="F13" s="101"/>
      <c r="G13" s="101"/>
      <c r="H13" s="101"/>
      <c r="I13" s="101"/>
      <c r="J13" s="14"/>
      <c r="K13" s="101"/>
      <c r="L13" s="101"/>
      <c r="M13" s="101"/>
      <c r="N13" s="11"/>
      <c r="O13" s="103">
        <f t="shared" si="0"/>
        <v>0</v>
      </c>
      <c r="P13" s="104">
        <f>'Dec 22'!$O13+'Nov 22'!$P13</f>
        <v>36606.559999999998</v>
      </c>
    </row>
    <row r="14" spans="1:18" s="105" customFormat="1" ht="17.25" customHeight="1" x14ac:dyDescent="0.25">
      <c r="A14" s="19" t="s">
        <v>25</v>
      </c>
      <c r="B14" s="96"/>
      <c r="C14" s="11"/>
      <c r="D14" s="106"/>
      <c r="E14" s="107"/>
      <c r="F14" s="106"/>
      <c r="G14" s="106"/>
      <c r="H14" s="106"/>
      <c r="I14" s="106"/>
      <c r="J14" s="106"/>
      <c r="K14" s="106"/>
      <c r="L14" s="106"/>
      <c r="M14" s="106"/>
      <c r="N14" s="11"/>
      <c r="O14" s="103">
        <f t="shared" si="0"/>
        <v>0</v>
      </c>
      <c r="P14" s="104">
        <f>'Dec 22'!$O14+'Nov 22'!$P14</f>
        <v>41675.129999999997</v>
      </c>
    </row>
    <row r="15" spans="1:18" s="105" customFormat="1" ht="17.25" customHeight="1" x14ac:dyDescent="0.25">
      <c r="A15" s="21" t="s">
        <v>26</v>
      </c>
      <c r="B15" s="96"/>
      <c r="C15" s="11"/>
      <c r="D15" s="101"/>
      <c r="E15" s="102"/>
      <c r="F15" s="101"/>
      <c r="G15" s="101"/>
      <c r="H15" s="101"/>
      <c r="I15" s="101"/>
      <c r="J15" s="101"/>
      <c r="K15" s="101"/>
      <c r="L15" s="101"/>
      <c r="M15" s="101"/>
      <c r="N15" s="11"/>
      <c r="O15" s="103">
        <f t="shared" si="0"/>
        <v>0</v>
      </c>
      <c r="P15" s="104">
        <f>'Dec 22'!$O15+'Nov 22'!$P15</f>
        <v>26304.75</v>
      </c>
    </row>
    <row r="16" spans="1:18" s="105" customFormat="1" ht="17.25" customHeight="1" x14ac:dyDescent="0.25">
      <c r="A16" s="21" t="s">
        <v>27</v>
      </c>
      <c r="B16" s="96"/>
      <c r="C16" s="11"/>
      <c r="D16" s="101"/>
      <c r="E16" s="102"/>
      <c r="F16" s="101"/>
      <c r="G16" s="101"/>
      <c r="H16" s="101"/>
      <c r="I16" s="101"/>
      <c r="J16" s="101"/>
      <c r="K16" s="101"/>
      <c r="L16" s="101"/>
      <c r="M16" s="101"/>
      <c r="N16" s="11"/>
      <c r="O16" s="103">
        <f t="shared" si="0"/>
        <v>0</v>
      </c>
      <c r="P16" s="104">
        <f>'Dec 22'!$O16+'Nov 22'!$P16</f>
        <v>27654.850000000002</v>
      </c>
    </row>
    <row r="17" spans="1:16" s="105" customFormat="1" ht="17.25" customHeight="1" x14ac:dyDescent="0.25">
      <c r="A17" s="19" t="s">
        <v>28</v>
      </c>
      <c r="B17" s="96"/>
      <c r="C17" s="11"/>
      <c r="D17" s="106"/>
      <c r="E17" s="107"/>
      <c r="F17" s="106"/>
      <c r="G17" s="106"/>
      <c r="H17" s="106"/>
      <c r="I17" s="14"/>
      <c r="J17" s="106"/>
      <c r="K17" s="106"/>
      <c r="L17" s="106"/>
      <c r="M17" s="106"/>
      <c r="N17" s="11"/>
      <c r="O17" s="103">
        <f t="shared" si="0"/>
        <v>0</v>
      </c>
      <c r="P17" s="104">
        <f>'Dec 22'!$O17+'Nov 22'!$P17</f>
        <v>30941.449999999997</v>
      </c>
    </row>
    <row r="18" spans="1:16" s="105" customFormat="1" ht="17.25" customHeight="1" x14ac:dyDescent="0.25">
      <c r="A18" s="19" t="s">
        <v>29</v>
      </c>
      <c r="B18" s="96"/>
      <c r="C18" s="11"/>
      <c r="D18" s="101"/>
      <c r="E18" s="102"/>
      <c r="F18" s="101"/>
      <c r="G18" s="101"/>
      <c r="H18" s="101"/>
      <c r="I18" s="101"/>
      <c r="J18" s="101"/>
      <c r="K18" s="101"/>
      <c r="L18" s="101"/>
      <c r="M18" s="101"/>
      <c r="N18" s="11"/>
      <c r="O18" s="103">
        <f t="shared" si="0"/>
        <v>0</v>
      </c>
      <c r="P18" s="104">
        <f>'Dec 22'!$O18+'Nov 22'!$P18</f>
        <v>33321.949999999997</v>
      </c>
    </row>
    <row r="19" spans="1:16" s="105" customFormat="1" ht="17.25" customHeight="1" x14ac:dyDescent="0.25">
      <c r="A19" s="21" t="s">
        <v>30</v>
      </c>
      <c r="B19" s="96"/>
      <c r="C19" s="11"/>
      <c r="D19" s="101"/>
      <c r="E19" s="102"/>
      <c r="F19" s="101"/>
      <c r="G19" s="101"/>
      <c r="H19" s="101"/>
      <c r="I19" s="101"/>
      <c r="J19" s="101"/>
      <c r="K19" s="101"/>
      <c r="L19" s="101"/>
      <c r="M19" s="101"/>
      <c r="N19" s="11"/>
      <c r="O19" s="103">
        <f t="shared" si="0"/>
        <v>0</v>
      </c>
      <c r="P19" s="104">
        <f>'Dec 22'!$O19+'Nov 22'!$P19</f>
        <v>39475.89</v>
      </c>
    </row>
    <row r="20" spans="1:16" s="105" customFormat="1" ht="17.25" customHeight="1" x14ac:dyDescent="0.25">
      <c r="A20" s="19" t="s">
        <v>31</v>
      </c>
      <c r="B20" s="96"/>
      <c r="C20" s="11"/>
      <c r="D20" s="106"/>
      <c r="E20" s="139"/>
      <c r="F20" s="106"/>
      <c r="G20" s="106"/>
      <c r="H20" s="106"/>
      <c r="I20" s="106"/>
      <c r="J20" s="106"/>
      <c r="K20" s="106"/>
      <c r="L20" s="106"/>
      <c r="M20" s="106"/>
      <c r="N20" s="11"/>
      <c r="O20" s="103">
        <f t="shared" si="0"/>
        <v>0</v>
      </c>
      <c r="P20" s="104">
        <f>'Dec 22'!$O20+'Nov 22'!$P20</f>
        <v>24732.52</v>
      </c>
    </row>
    <row r="21" spans="1:16" s="105" customFormat="1" ht="17.25" customHeight="1" x14ac:dyDescent="0.25">
      <c r="A21" s="19" t="s">
        <v>32</v>
      </c>
      <c r="B21" s="96"/>
      <c r="C21" s="11"/>
      <c r="D21" s="101"/>
      <c r="E21" s="102"/>
      <c r="F21" s="101"/>
      <c r="G21" s="101"/>
      <c r="H21" s="101"/>
      <c r="I21" s="101"/>
      <c r="J21" s="101"/>
      <c r="K21" s="101"/>
      <c r="L21" s="101"/>
      <c r="M21" s="101"/>
      <c r="N21" s="11"/>
      <c r="O21" s="103">
        <f t="shared" si="0"/>
        <v>0</v>
      </c>
      <c r="P21" s="104">
        <f>'Dec 22'!$O21+'Nov 22'!$P21</f>
        <v>27652.370000000003</v>
      </c>
    </row>
    <row r="22" spans="1:16" s="105" customFormat="1" ht="17.25" customHeight="1" x14ac:dyDescent="0.25">
      <c r="A22" s="19" t="s">
        <v>33</v>
      </c>
      <c r="B22" s="96"/>
      <c r="C22" s="11"/>
      <c r="D22" s="106"/>
      <c r="E22" s="107"/>
      <c r="F22" s="106"/>
      <c r="G22" s="106"/>
      <c r="H22" s="106"/>
      <c r="I22" s="106"/>
      <c r="J22" s="106"/>
      <c r="K22" s="106"/>
      <c r="L22" s="106"/>
      <c r="M22" s="106"/>
      <c r="N22" s="11"/>
      <c r="O22" s="103">
        <f t="shared" si="0"/>
        <v>0</v>
      </c>
      <c r="P22" s="104">
        <f>'Dec 22'!$O22+'Nov 22'!$P22</f>
        <v>36042.769999999997</v>
      </c>
    </row>
    <row r="23" spans="1:16" s="105" customFormat="1" ht="17.25" customHeight="1" x14ac:dyDescent="0.25">
      <c r="A23" s="19" t="s">
        <v>34</v>
      </c>
      <c r="B23" s="96"/>
      <c r="C23" s="11"/>
      <c r="D23" s="106"/>
      <c r="E23" s="107"/>
      <c r="F23" s="106"/>
      <c r="G23" s="106"/>
      <c r="H23" s="106"/>
      <c r="I23" s="106"/>
      <c r="J23" s="106"/>
      <c r="K23" s="106"/>
      <c r="L23" s="106"/>
      <c r="M23" s="106"/>
      <c r="N23" s="11"/>
      <c r="O23" s="103">
        <f t="shared" si="0"/>
        <v>0</v>
      </c>
      <c r="P23" s="104">
        <f>'Dec 22'!$O23+'Nov 22'!$P23</f>
        <v>27491.8</v>
      </c>
    </row>
    <row r="24" spans="1:16" s="105" customFormat="1" ht="17.25" customHeight="1" x14ac:dyDescent="0.25">
      <c r="A24" s="21" t="s">
        <v>35</v>
      </c>
      <c r="B24" s="96"/>
      <c r="C24" s="11"/>
      <c r="D24" s="101"/>
      <c r="E24" s="102"/>
      <c r="F24" s="101"/>
      <c r="G24" s="101"/>
      <c r="H24" s="101"/>
      <c r="I24" s="101"/>
      <c r="J24" s="101"/>
      <c r="K24" s="101"/>
      <c r="L24" s="101"/>
      <c r="M24" s="101"/>
      <c r="N24" s="11"/>
      <c r="O24" s="103">
        <f t="shared" si="0"/>
        <v>0</v>
      </c>
      <c r="P24" s="104">
        <f>'Dec 22'!$O24+'Nov 22'!$P24</f>
        <v>25412.160000000003</v>
      </c>
    </row>
    <row r="25" spans="1:16" s="105" customFormat="1" ht="17.25" customHeight="1" x14ac:dyDescent="0.25">
      <c r="A25" s="19" t="s">
        <v>36</v>
      </c>
      <c r="B25" s="96"/>
      <c r="C25" s="11"/>
      <c r="D25" s="106"/>
      <c r="E25" s="107"/>
      <c r="F25" s="106"/>
      <c r="G25" s="106"/>
      <c r="H25" s="106"/>
      <c r="I25" s="106"/>
      <c r="J25" s="106"/>
      <c r="K25" s="106"/>
      <c r="L25" s="106"/>
      <c r="M25" s="106"/>
      <c r="N25" s="11"/>
      <c r="O25" s="103">
        <f t="shared" si="0"/>
        <v>0</v>
      </c>
      <c r="P25" s="104">
        <f>'Dec 22'!$O25+'Nov 22'!$P25</f>
        <v>16192.88</v>
      </c>
    </row>
    <row r="26" spans="1:16" s="105" customFormat="1" ht="16.2" customHeight="1" x14ac:dyDescent="0.25">
      <c r="A26" s="19" t="s">
        <v>37</v>
      </c>
      <c r="B26" s="96"/>
      <c r="C26" s="11"/>
      <c r="D26" s="106"/>
      <c r="E26" s="107"/>
      <c r="F26" s="106"/>
      <c r="G26" s="106"/>
      <c r="H26" s="106"/>
      <c r="I26" s="106"/>
      <c r="J26" s="106"/>
      <c r="K26" s="106"/>
      <c r="L26" s="106"/>
      <c r="M26" s="106"/>
      <c r="N26" s="11"/>
      <c r="O26" s="103">
        <f t="shared" si="0"/>
        <v>0</v>
      </c>
      <c r="P26" s="104">
        <f>'Dec 22'!$O26+'Nov 22'!$P26</f>
        <v>25414.080000000002</v>
      </c>
    </row>
    <row r="27" spans="1:16" s="105" customFormat="1" ht="17.25" customHeight="1" x14ac:dyDescent="0.25">
      <c r="A27" s="19" t="s">
        <v>38</v>
      </c>
      <c r="B27" s="96"/>
      <c r="C27" s="11"/>
      <c r="D27" s="101"/>
      <c r="E27" s="102"/>
      <c r="F27" s="101"/>
      <c r="G27" s="101"/>
      <c r="H27" s="101"/>
      <c r="I27" s="101"/>
      <c r="J27" s="101"/>
      <c r="K27" s="101"/>
      <c r="L27" s="101"/>
      <c r="M27" s="101"/>
      <c r="N27" s="11"/>
      <c r="O27" s="103">
        <f t="shared" si="0"/>
        <v>0</v>
      </c>
      <c r="P27" s="104">
        <f>'Dec 22'!$O27+'Nov 22'!$P27</f>
        <v>25945.739999999998</v>
      </c>
    </row>
    <row r="28" spans="1:16" s="105" customFormat="1" ht="17.25" customHeight="1" x14ac:dyDescent="0.25">
      <c r="A28" s="21" t="s">
        <v>39</v>
      </c>
      <c r="B28" s="96"/>
      <c r="C28" s="11"/>
      <c r="D28" s="106"/>
      <c r="E28" s="107"/>
      <c r="F28" s="106"/>
      <c r="G28" s="106"/>
      <c r="H28" s="106"/>
      <c r="I28" s="106"/>
      <c r="J28" s="106"/>
      <c r="K28" s="106"/>
      <c r="L28" s="106"/>
      <c r="M28" s="106"/>
      <c r="N28" s="11"/>
      <c r="O28" s="103">
        <f t="shared" si="0"/>
        <v>0</v>
      </c>
      <c r="P28" s="104">
        <f>'Dec 22'!$O28+'Nov 22'!$P28</f>
        <v>37634.33</v>
      </c>
    </row>
    <row r="29" spans="1:16" s="105" customFormat="1" ht="17.25" customHeight="1" x14ac:dyDescent="0.25">
      <c r="A29" s="21" t="s">
        <v>40</v>
      </c>
      <c r="B29" s="96"/>
      <c r="C29" s="11"/>
      <c r="D29" s="101"/>
      <c r="E29" s="102"/>
      <c r="F29" s="101"/>
      <c r="G29" s="101"/>
      <c r="H29" s="101"/>
      <c r="I29" s="101"/>
      <c r="J29" s="101"/>
      <c r="K29" s="101"/>
      <c r="L29" s="101"/>
      <c r="M29" s="101"/>
      <c r="N29" s="11"/>
      <c r="O29" s="103">
        <f t="shared" si="0"/>
        <v>0</v>
      </c>
      <c r="P29" s="104">
        <f>'Dec 22'!$O29+'Nov 22'!$P29</f>
        <v>33880.300000000003</v>
      </c>
    </row>
    <row r="30" spans="1:16" s="105" customFormat="1" ht="17.25" customHeight="1" x14ac:dyDescent="0.25">
      <c r="A30" s="19" t="s">
        <v>41</v>
      </c>
      <c r="B30" s="96"/>
      <c r="C30" s="11"/>
      <c r="D30" s="106"/>
      <c r="E30" s="107"/>
      <c r="F30" s="108"/>
      <c r="G30" s="108"/>
      <c r="H30" s="106"/>
      <c r="I30" s="106"/>
      <c r="J30" s="106"/>
      <c r="K30" s="106"/>
      <c r="L30" s="108"/>
      <c r="M30" s="124"/>
      <c r="N30" s="11"/>
      <c r="O30" s="103">
        <f t="shared" si="0"/>
        <v>0</v>
      </c>
      <c r="P30" s="104">
        <f>'Dec 22'!$O30+'Nov 22'!$P30</f>
        <v>37268.179999999993</v>
      </c>
    </row>
    <row r="31" spans="1:16" s="105" customFormat="1" ht="17.25" customHeight="1" x14ac:dyDescent="0.25">
      <c r="A31" s="21" t="s">
        <v>42</v>
      </c>
      <c r="B31" s="96"/>
      <c r="C31" s="11"/>
      <c r="D31" s="101"/>
      <c r="E31" s="102"/>
      <c r="F31" s="101"/>
      <c r="G31" s="101"/>
      <c r="H31" s="101"/>
      <c r="I31" s="101"/>
      <c r="J31" s="101"/>
      <c r="K31" s="101"/>
      <c r="L31" s="101"/>
      <c r="M31" s="101"/>
      <c r="N31" s="11"/>
      <c r="O31" s="103">
        <f t="shared" si="0"/>
        <v>0</v>
      </c>
      <c r="P31" s="104">
        <f>'Dec 22'!$O31+'Nov 22'!$P31</f>
        <v>29091.870000000006</v>
      </c>
    </row>
    <row r="32" spans="1:16" s="105" customFormat="1" ht="17.25" customHeight="1" x14ac:dyDescent="0.25">
      <c r="A32" s="19" t="s">
        <v>43</v>
      </c>
      <c r="B32" s="96"/>
      <c r="C32" s="11"/>
      <c r="D32" s="106"/>
      <c r="E32" s="139"/>
      <c r="F32" s="106"/>
      <c r="G32" s="106"/>
      <c r="H32" s="106"/>
      <c r="I32" s="106"/>
      <c r="J32" s="106"/>
      <c r="K32" s="106"/>
      <c r="L32" s="106"/>
      <c r="M32" s="106"/>
      <c r="N32" s="11"/>
      <c r="O32" s="103">
        <f t="shared" si="0"/>
        <v>0</v>
      </c>
      <c r="P32" s="104">
        <f>'Dec 22'!$O32+'Nov 22'!$P32</f>
        <v>26266.010000000002</v>
      </c>
    </row>
    <row r="33" spans="1:16" s="105" customFormat="1" ht="17.25" customHeight="1" x14ac:dyDescent="0.25">
      <c r="A33" s="19" t="s">
        <v>44</v>
      </c>
      <c r="B33" s="96"/>
      <c r="C33" s="11"/>
      <c r="D33" s="101"/>
      <c r="E33" s="102"/>
      <c r="F33" s="101"/>
      <c r="G33" s="101"/>
      <c r="H33" s="101"/>
      <c r="I33" s="101"/>
      <c r="J33" s="101"/>
      <c r="K33" s="101"/>
      <c r="L33" s="101"/>
      <c r="M33" s="101"/>
      <c r="N33" s="11"/>
      <c r="O33" s="103">
        <f t="shared" si="0"/>
        <v>0</v>
      </c>
      <c r="P33" s="104">
        <f>'Dec 22'!$O33+'Nov 22'!$P33</f>
        <v>35501.279999999999</v>
      </c>
    </row>
    <row r="34" spans="1:16" s="105" customFormat="1" ht="17.25" customHeight="1" x14ac:dyDescent="0.25">
      <c r="A34" s="19" t="s">
        <v>45</v>
      </c>
      <c r="B34" s="96"/>
      <c r="C34" s="11"/>
      <c r="D34" s="106"/>
      <c r="E34" s="107"/>
      <c r="F34" s="106"/>
      <c r="G34" s="106"/>
      <c r="H34" s="106"/>
      <c r="I34" s="106"/>
      <c r="J34" s="106"/>
      <c r="K34" s="106"/>
      <c r="L34" s="106"/>
      <c r="M34" s="106"/>
      <c r="N34" s="11"/>
      <c r="O34" s="103">
        <f t="shared" si="0"/>
        <v>0</v>
      </c>
      <c r="P34" s="104">
        <f>'Dec 22'!$O34+'Nov 22'!$P34</f>
        <v>24324.640000000003</v>
      </c>
    </row>
    <row r="35" spans="1:16" s="105" customFormat="1" ht="17.25" customHeight="1" x14ac:dyDescent="0.25">
      <c r="A35" s="19" t="s">
        <v>46</v>
      </c>
      <c r="B35" s="96"/>
      <c r="C35" s="11"/>
      <c r="D35" s="101"/>
      <c r="E35" s="140"/>
      <c r="F35" s="101"/>
      <c r="G35" s="101"/>
      <c r="H35" s="101"/>
      <c r="I35" s="101"/>
      <c r="J35" s="101"/>
      <c r="K35" s="101"/>
      <c r="L35" s="101"/>
      <c r="M35" s="101"/>
      <c r="N35" s="11"/>
      <c r="O35" s="103">
        <f t="shared" si="0"/>
        <v>0</v>
      </c>
      <c r="P35" s="104">
        <f>'Dec 22'!$O35+'Nov 22'!$P35</f>
        <v>35014.719999999994</v>
      </c>
    </row>
    <row r="36" spans="1:16" s="105" customFormat="1" ht="17.25" customHeight="1" x14ac:dyDescent="0.25">
      <c r="A36" s="21" t="s">
        <v>47</v>
      </c>
      <c r="B36" s="96"/>
      <c r="C36" s="11"/>
      <c r="D36" s="106"/>
      <c r="E36" s="107"/>
      <c r="F36" s="106"/>
      <c r="G36" s="106"/>
      <c r="H36" s="106"/>
      <c r="I36" s="106"/>
      <c r="J36" s="106"/>
      <c r="K36" s="106"/>
      <c r="L36" s="106"/>
      <c r="M36" s="106"/>
      <c r="N36" s="11"/>
      <c r="O36" s="103">
        <f t="shared" si="0"/>
        <v>0</v>
      </c>
      <c r="P36" s="104">
        <f>'Dec 22'!$O36+'Nov 22'!$P36</f>
        <v>27545.88</v>
      </c>
    </row>
    <row r="37" spans="1:16" s="105" customFormat="1" ht="17.25" customHeight="1" x14ac:dyDescent="0.25">
      <c r="A37" s="19" t="s">
        <v>48</v>
      </c>
      <c r="B37" s="96"/>
      <c r="C37" s="11"/>
      <c r="D37" s="101"/>
      <c r="E37" s="109"/>
      <c r="F37" s="101"/>
      <c r="G37" s="101"/>
      <c r="H37" s="101"/>
      <c r="I37" s="101"/>
      <c r="J37" s="101"/>
      <c r="K37" s="101"/>
      <c r="L37" s="101"/>
      <c r="M37" s="101"/>
      <c r="N37" s="11"/>
      <c r="O37" s="103">
        <f t="shared" si="0"/>
        <v>0</v>
      </c>
      <c r="P37" s="104">
        <f>'Dec 22'!$O37+'Nov 22'!$P37</f>
        <v>27881.710000000003</v>
      </c>
    </row>
    <row r="38" spans="1:16" s="105" customFormat="1" ht="17.25" customHeight="1" x14ac:dyDescent="0.25">
      <c r="A38" s="21" t="s">
        <v>49</v>
      </c>
      <c r="B38" s="96"/>
      <c r="C38" s="11"/>
      <c r="D38" s="110"/>
      <c r="E38" s="111"/>
      <c r="F38" s="112"/>
      <c r="G38" s="112"/>
      <c r="H38" s="112"/>
      <c r="I38" s="112"/>
      <c r="J38" s="112"/>
      <c r="K38" s="112"/>
      <c r="L38" s="112"/>
      <c r="M38" s="112"/>
      <c r="N38" s="11"/>
      <c r="O38" s="103">
        <f t="shared" si="0"/>
        <v>0</v>
      </c>
      <c r="P38" s="104">
        <f>'Dec 22'!$O38+'Nov 22'!$P38</f>
        <v>31885.969999999998</v>
      </c>
    </row>
    <row r="39" spans="1:16" s="105" customFormat="1" ht="17.25" customHeight="1" x14ac:dyDescent="0.25">
      <c r="A39" s="19" t="s">
        <v>50</v>
      </c>
      <c r="B39" s="96"/>
      <c r="C39" s="11"/>
      <c r="D39" s="113"/>
      <c r="E39" s="114"/>
      <c r="F39" s="115"/>
      <c r="G39" s="111"/>
      <c r="H39" s="111"/>
      <c r="I39" s="111"/>
      <c r="J39" s="111"/>
      <c r="K39" s="147"/>
      <c r="L39" s="111"/>
      <c r="M39" s="111"/>
      <c r="N39" s="11"/>
      <c r="O39" s="103">
        <f t="shared" si="0"/>
        <v>0</v>
      </c>
      <c r="P39" s="104">
        <f>'Dec 22'!$O39+'Nov 22'!$P39</f>
        <v>37365.509999999995</v>
      </c>
    </row>
    <row r="40" spans="1:16" s="105" customFormat="1" ht="17.25" customHeight="1" x14ac:dyDescent="0.25">
      <c r="A40" s="142" t="s">
        <v>51</v>
      </c>
      <c r="B40" s="96"/>
      <c r="C40" s="11"/>
      <c r="D40" s="111"/>
      <c r="E40" s="111"/>
      <c r="F40" s="111"/>
      <c r="G40" s="111"/>
      <c r="H40" s="96"/>
      <c r="I40" s="111"/>
      <c r="J40" s="111"/>
      <c r="K40" s="111"/>
      <c r="L40" s="111"/>
      <c r="M40" s="111"/>
      <c r="N40" s="11"/>
      <c r="O40" s="103">
        <f t="shared" si="0"/>
        <v>0</v>
      </c>
      <c r="P40" s="104">
        <f>'Dec 22'!$O40+'Nov 22'!$P40</f>
        <v>28639.98</v>
      </c>
    </row>
    <row r="41" spans="1:16" s="105" customFormat="1" ht="17.25" customHeight="1" x14ac:dyDescent="0.25">
      <c r="A41" s="69" t="s">
        <v>52</v>
      </c>
      <c r="B41" s="96"/>
      <c r="C41" s="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"/>
      <c r="O41" s="103">
        <f t="shared" si="0"/>
        <v>0</v>
      </c>
      <c r="P41" s="104">
        <f>'Dec 22'!$O41+'Nov 22'!$P41</f>
        <v>26982.359999999997</v>
      </c>
    </row>
    <row r="42" spans="1:16" s="105" customFormat="1" ht="17.25" customHeight="1" x14ac:dyDescent="0.25">
      <c r="A42" s="78" t="s">
        <v>53</v>
      </c>
      <c r="B42" s="96"/>
      <c r="C42" s="11"/>
      <c r="D42" s="116"/>
      <c r="E42" s="116"/>
      <c r="F42" s="116"/>
      <c r="G42" s="116"/>
      <c r="H42" s="116"/>
      <c r="I42" s="116"/>
      <c r="J42" s="14"/>
      <c r="K42" s="116"/>
      <c r="L42" s="116"/>
      <c r="M42" s="116"/>
      <c r="N42" s="11"/>
      <c r="O42" s="103">
        <f t="shared" si="0"/>
        <v>0</v>
      </c>
      <c r="P42" s="104">
        <f>'Dec 22'!$O42+'Nov 22'!$P42</f>
        <v>37373.899999999994</v>
      </c>
    </row>
    <row r="43" spans="1:16" ht="13.8" thickBot="1" x14ac:dyDescent="0.3">
      <c r="A43" s="65"/>
      <c r="B43" s="72">
        <f t="shared" ref="B43:P43" si="1">SUM(B3:B42)</f>
        <v>0</v>
      </c>
      <c r="C43" s="72">
        <f t="shared" si="1"/>
        <v>0</v>
      </c>
      <c r="D43" s="72">
        <f t="shared" si="1"/>
        <v>0</v>
      </c>
      <c r="E43" s="72">
        <f t="shared" si="1"/>
        <v>0</v>
      </c>
      <c r="F43" s="72">
        <f t="shared" si="1"/>
        <v>0</v>
      </c>
      <c r="G43" s="72">
        <f t="shared" si="1"/>
        <v>0</v>
      </c>
      <c r="H43" s="72">
        <f t="shared" si="1"/>
        <v>0</v>
      </c>
      <c r="I43" s="73">
        <f t="shared" si="1"/>
        <v>0</v>
      </c>
      <c r="J43" s="73">
        <f t="shared" si="1"/>
        <v>0</v>
      </c>
      <c r="K43" s="72">
        <f t="shared" si="1"/>
        <v>0</v>
      </c>
      <c r="L43" s="72">
        <f t="shared" si="1"/>
        <v>0</v>
      </c>
      <c r="M43" s="72">
        <f t="shared" si="1"/>
        <v>0</v>
      </c>
      <c r="N43" s="72">
        <f t="shared" si="1"/>
        <v>0</v>
      </c>
      <c r="O43" s="13">
        <f t="shared" si="1"/>
        <v>0</v>
      </c>
      <c r="P43" s="72">
        <f t="shared" si="1"/>
        <v>1209116.56</v>
      </c>
    </row>
    <row r="44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8" scale="89" firstPageNumber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R46"/>
  <sheetViews>
    <sheetView topLeftCell="A25" workbookViewId="0">
      <pane xSplit="1" topLeftCell="B1" activePane="topRight" state="frozen"/>
      <selection pane="topRight" activeCell="A44" sqref="A44:XFD44"/>
    </sheetView>
  </sheetViews>
  <sheetFormatPr defaultColWidth="12.44140625" defaultRowHeight="13.2" x14ac:dyDescent="0.25"/>
  <cols>
    <col min="1" max="1" width="26.6640625" customWidth="1"/>
    <col min="2" max="2" width="19.6640625" customWidth="1"/>
    <col min="3" max="3" width="16.6640625" bestFit="1" customWidth="1"/>
    <col min="4" max="4" width="16" customWidth="1"/>
    <col min="5" max="5" width="18" customWidth="1"/>
    <col min="6" max="6" width="17.33203125" customWidth="1"/>
    <col min="7" max="7" width="16.6640625" customWidth="1"/>
    <col min="8" max="8" width="17.5546875" customWidth="1"/>
    <col min="9" max="9" width="16.6640625" customWidth="1"/>
    <col min="10" max="10" width="15.5546875" customWidth="1"/>
    <col min="11" max="11" width="14.88671875" customWidth="1"/>
    <col min="12" max="12" width="14.5546875" customWidth="1"/>
    <col min="13" max="14" width="17.6640625" customWidth="1"/>
    <col min="15" max="15" width="25.109375" customWidth="1"/>
  </cols>
  <sheetData>
    <row r="1" spans="1:18" ht="21" x14ac:dyDescent="0.4">
      <c r="A1" s="192" t="s">
        <v>80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8" s="6" customFormat="1" ht="55.5" customHeight="1" x14ac:dyDescent="0.25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81</v>
      </c>
      <c r="G2" s="83" t="s">
        <v>7</v>
      </c>
      <c r="H2" s="83" t="s">
        <v>8</v>
      </c>
      <c r="I2" s="83" t="s">
        <v>9</v>
      </c>
      <c r="J2" s="83" t="s">
        <v>10</v>
      </c>
      <c r="K2" s="84" t="s">
        <v>11</v>
      </c>
      <c r="L2" s="83" t="s">
        <v>12</v>
      </c>
      <c r="M2" s="83" t="s">
        <v>60</v>
      </c>
      <c r="N2" s="83" t="s">
        <v>61</v>
      </c>
      <c r="O2" s="83" t="s">
        <v>82</v>
      </c>
      <c r="P2" s="1"/>
      <c r="Q2" s="1"/>
      <c r="R2" s="1"/>
    </row>
    <row r="3" spans="1:18" s="99" customFormat="1" ht="20.25" customHeight="1" x14ac:dyDescent="0.3">
      <c r="A3" s="117" t="s">
        <v>14</v>
      </c>
      <c r="B3" s="118">
        <f>'Jan 22'!$B3+'Feb 22'!$B3+'Mar 22'!$B3+'Apr 22'!$B3+'May 22'!$B3+'Jun 22'!$B3+'Jul 22'!$B3+'Aug 22'!$B3+'Sept 22'!$B3+'Oct 22'!$B3+'Nov 22'!$B3+'Dec 22'!$B3</f>
        <v>4015.829999999999</v>
      </c>
      <c r="C3" s="118">
        <f>'Jan 22'!$C3+'Feb 22'!$C3+'Mar 22'!$C3+'Apr 22'!$C3+'May 22'!$C3+'Jun 22'!$C3+'Jul 22'!$C3+'Aug 22'!$C3+'Sept 22'!$C3+'Oct 22'!$C3+'Nov 22'!$C3+'Dec 22'!$C3</f>
        <v>19216.04</v>
      </c>
      <c r="D3" s="118">
        <f>'Jan 22'!$D3+'Feb 22'!$D3+'Mar 22'!$D3+'Apr 22'!$D3+'May 22'!$D3+'Jun 22'!D3+'Jul 22'!$D3+'Aug 22'!$D3+'Sept 22'!$D3+'Oct 22'!$D3+'Nov 22'!$D3+'Dec 22'!$D3</f>
        <v>0</v>
      </c>
      <c r="E3" s="119">
        <f>'Jan 22'!$E3+'Feb 22'!$E3+'Mar 22'!$E3+'Apr 22'!$E3+'May 22'!$E3+'Jun 22'!$E3+'Jul 22'!$E3+'Aug 22'!$E3+'Sept 22'!$E3+'Oct 22'!$E3+'Nov 22'!$E3+'Dec 22'!$E3</f>
        <v>0</v>
      </c>
      <c r="F3" s="118">
        <f>'Jan 22'!$F3+'Feb 22'!$F3+'Mar 22'!$F3+'Apr 22'!$F3+'May 22'!$F3+'Jun 22'!$F3+'Jul 22'!$F3+'Aug 22'!$F3+'Sept 22'!$F3+'Oct 22'!$F3+'Nov 22'!$F3+'Dec 22'!$F3</f>
        <v>0</v>
      </c>
      <c r="G3" s="118">
        <f>'Jan 22'!$G3+'Feb 22'!$G3+'Mar 22'!$G3+'Apr 22'!$G3+'May 22'!$G3+'Jun 22'!$G3+'Jul 22'!$G3+'Aug 22'!$G3+'Sept 22'!$G3+'Oct 22'!$G3+'Nov 22'!$G3+'Dec 22'!$G3</f>
        <v>0</v>
      </c>
      <c r="H3" s="118">
        <f>'Jan 22'!$H3+'Feb 22'!$H3+'Mar 22'!$H3+'Apr 22'!$H3+'May 22'!$H3+'Jun 22'!$H3+'Jul 22'!$H3+'Aug 22'!$H3+'Sept 22'!$H3+'Oct 22'!$H3+'Nov 22'!$H3+'Dec 22'!$H3</f>
        <v>0</v>
      </c>
      <c r="I3" s="118">
        <f>'Jan 22'!$I3+'Feb 22'!$I3+'Mar 22'!$I3+'Apr 22'!$I3+'May 22'!$I3+'Jun 22'!$I3+'Jul 22'!$I3+'Aug 22'!$I3+'Sept 22'!$I3+'Oct 22'!$I3+'Nov 22'!$I3+'Dec 22'!$I3</f>
        <v>0</v>
      </c>
      <c r="J3" s="118">
        <f>'Jan 22'!$J3+'Feb 22'!$J3+'Mar 22'!$J3+'Apr 22'!$J3+'May 22'!$J3+'Jun 22'!$J3+'Jul 22'!$J3+'Aug 22'!$J3+'Sept 22'!$J3+'Oct 22'!$J3+'Nov 22'!$J3+'Dec 22'!$J3</f>
        <v>0</v>
      </c>
      <c r="K3" s="118">
        <f>'Jan 22'!$K3+'Feb 22'!$K3+'Mar 22'!$K3+'Apr 22'!$K3+'May 22'!$K3+'Jun 22'!$K3+'Jul 22'!$K3+'Aug 22'!$K3+'Sept 22'!$K3+'Oct 22'!$K3+'Nov 22'!$K3+'Dec 22'!$K3</f>
        <v>0</v>
      </c>
      <c r="L3" s="118">
        <f>'Jan 22'!$M3+'Feb 22'!$L3+'Mar 22'!$L3+'Apr 22'!$L3+'May 22'!$L3+'Jun 22'!$L3+'Jul 22'!$L3+'Aug 22'!$L3+'Sept 22'!$L3+'Oct 22'!$L3+'Nov 22'!$L3+'Dec 22'!$L3</f>
        <v>0</v>
      </c>
      <c r="M3" s="118" t="e">
        <f>'Jan 22'!#REF!+'Feb 22'!#REF!+'Mar 22'!#REF!+'Apr 22'!$M3+'May 22'!$M3+'Jun 22'!$M3+'Jul 22'!$M3+'Aug 22'!$M3+'Sept 22'!$M3+'Oct 22'!$M3+'Nov 22'!$M3+'Dec 22'!$M3</f>
        <v>#REF!</v>
      </c>
      <c r="N3" s="118" t="e">
        <f>'Jan 22'!#REF!+'Feb 22'!#REF!+'Mar 22'!#REF!+'Apr 22'!#REF!+'May 22'!#REF!+'Jun 22'!$N3+'Jul 22'!$N3+'Aug 22'!$N3+'Sept 22'!$N3+'Oct 22'!$N3+'Nov 22'!$N3+'Dec 22'!$N3</f>
        <v>#REF!</v>
      </c>
      <c r="O3" s="120" t="e">
        <f>SUM(B3:N3)</f>
        <v>#REF!</v>
      </c>
    </row>
    <row r="4" spans="1:18" s="99" customFormat="1" ht="20.25" customHeight="1" x14ac:dyDescent="0.3">
      <c r="A4" s="100" t="s">
        <v>15</v>
      </c>
      <c r="B4" s="118">
        <f>'Jan 22'!$B4+'Feb 22'!$B4+'Mar 22'!$B4+'Apr 22'!$B4+'May 22'!$B4+'Jun 22'!$B4+'Jul 22'!$B4+'Aug 22'!$B4+'Sept 22'!$B4+'Oct 22'!$B4+'Nov 22'!$B4+'Dec 22'!$B4</f>
        <v>6817.6599999999989</v>
      </c>
      <c r="C4" s="118">
        <f>'Jan 22'!$C4+'Feb 22'!$C4+'Mar 22'!$C4+'Apr 22'!$C4+'May 22'!$C4+'Jun 22'!$C4+'Jul 22'!$C4+'Aug 22'!$C4+'Sept 22'!$C4+'Oct 22'!$C4+'Nov 22'!$C4+'Dec 22'!$C4</f>
        <v>19216.04</v>
      </c>
      <c r="D4" s="118">
        <f>'Jan 22'!$D4+'Feb 22'!$D4+'Mar 22'!$D4+'Apr 22'!$D4+'May 22'!$D4+'Jun 22'!D4+'Jul 22'!$D4+'Aug 22'!$D4+'Sept 22'!$D4+'Oct 22'!$D4+'Nov 22'!$D4+'Dec 22'!$D4</f>
        <v>0</v>
      </c>
      <c r="E4" s="119">
        <f>'Jan 22'!$E4+'Feb 22'!$E4+'Mar 22'!$E4+'Apr 22'!$E4+'May 22'!$E4+'Jun 22'!$E4+'Jul 22'!$E4+'Aug 22'!$E4+'Sept 22'!$E4+'Oct 22'!$E4+'Nov 22'!$E4+'Dec 22'!$E4</f>
        <v>2001.47</v>
      </c>
      <c r="F4" s="118">
        <f>'Jan 22'!$F4+'Feb 22'!$F4+'Mar 22'!$F4+'Apr 22'!$F4+'May 22'!$F4+'Jun 22'!$F4+'Jul 22'!$F4+'Aug 22'!$F4+'Sept 22'!$F4+'Oct 22'!$F4+'Nov 22'!$F4+'Dec 22'!$F4</f>
        <v>14549.660000000002</v>
      </c>
      <c r="G4" s="118">
        <f>'Jan 22'!$G4+'Feb 22'!$G4+'Mar 22'!$G4+'Apr 22'!$G4+'May 22'!$G4+'Jun 22'!$G4+'Jul 22'!$G4+'Aug 22'!$G4+'Sept 22'!$G4+'Oct 22'!$G4+'Nov 22'!$G4+'Dec 22'!$G4</f>
        <v>15408.66</v>
      </c>
      <c r="H4" s="118">
        <f>'Jan 22'!$H4+'Feb 22'!$H4+'Mar 22'!$H4+'Apr 22'!$H4+'May 22'!$H4+'Jun 22'!$H4+'Jul 22'!$H4+'Aug 22'!$H4+'Sept 22'!$H4+'Oct 22'!$H4+'Nov 22'!$H4+'Dec 22'!$H4</f>
        <v>0</v>
      </c>
      <c r="I4" s="118">
        <f>'Jan 22'!$I4+'Feb 22'!$I4+'Mar 22'!$I4+'Apr 22'!$I4+'May 22'!$I4+'Jun 22'!$I4+'Jul 22'!$I4+'Aug 22'!$I4+'Sept 22'!$I4+'Oct 22'!$I4+'Nov 22'!$I4+'Dec 22'!$I4</f>
        <v>0</v>
      </c>
      <c r="J4" s="118">
        <f>'Jan 22'!$J4+'Feb 22'!$J4+'Mar 22'!$J4+'Apr 22'!$J4+'May 22'!$J4+'Jun 22'!$J4+'Jul 22'!$J4+'Aug 22'!$J4+'Sept 22'!$J4+'Oct 22'!$J4+'Nov 22'!$J4+'Dec 22'!$J4</f>
        <v>0</v>
      </c>
      <c r="K4" s="118">
        <f>'Jan 22'!$K4+'Feb 22'!$K4+'Mar 22'!$K4+'Apr 22'!$K4+'May 22'!$K4+'Jun 22'!$K4+'Jul 22'!$K4+'Aug 22'!$K4+'Sept 22'!$K4+'Oct 22'!$K4+'Nov 22'!$K4+'Dec 22'!$K4</f>
        <v>0</v>
      </c>
      <c r="L4" s="118">
        <f>'Jan 22'!$L4+'Feb 22'!$L4+'Mar 22'!$L4+'Apr 22'!$L4+'May 22'!$L4+'Jun 22'!$L4+'Jul 22'!$L4+'Aug 22'!$L4+'Sept 22'!$L4+'Oct 22'!$L4+'Nov 22'!$L4+'Dec 22'!$L4</f>
        <v>69.06</v>
      </c>
      <c r="M4" s="118" t="e">
        <f>'Jan 22'!#REF!+'Feb 22'!#REF!+'Mar 22'!#REF!+'Apr 22'!$M4+'May 22'!$M4+'Jun 22'!$M4+'Jul 22'!$M4+'Aug 22'!$M4+'Sept 22'!$M4+'Oct 22'!$M4+'Nov 22'!$M4+'Dec 22'!$M4</f>
        <v>#REF!</v>
      </c>
      <c r="N4" s="118" t="e">
        <f>'Jan 22'!#REF!+'Feb 22'!#REF!+'Mar 22'!#REF!+'Apr 22'!#REF!+'May 22'!#REF!+'Jun 22'!$N4+'Jul 22'!$N4+'Aug 22'!$N4+'Sept 22'!$N4+'Oct 22'!$N4+'Nov 22'!$N4+'Dec 22'!$N4</f>
        <v>#REF!</v>
      </c>
      <c r="O4" s="120" t="e">
        <f t="shared" ref="O4:O44" si="0">SUM(B4:N4)</f>
        <v>#REF!</v>
      </c>
    </row>
    <row r="5" spans="1:18" s="99" customFormat="1" ht="20.25" customHeight="1" x14ac:dyDescent="0.3">
      <c r="A5" s="100" t="s">
        <v>16</v>
      </c>
      <c r="B5" s="118">
        <f>'Jan 22'!$B5+'Feb 22'!$B5+'Mar 22'!$B5+'Apr 22'!$B5+'May 22'!$B5+'Jun 22'!$B5+'Jul 22'!$B5+'Aug 22'!$B5+'Sept 22'!$B5+'Oct 22'!$B5+'Nov 22'!$B5+'Dec 22'!$B5</f>
        <v>5633.5800000000008</v>
      </c>
      <c r="C5" s="118">
        <f>'Jan 22'!$C5+'Feb 22'!$C5+'Mar 22'!$C5+'Apr 22'!$C5+'May 22'!$C5+'Jun 22'!$C5+'Jul 22'!$C5+'Aug 22'!$C5+'Sept 22'!$C5+'Oct 22'!$C5+'Nov 22'!$C5+'Dec 22'!$C5</f>
        <v>19216.04</v>
      </c>
      <c r="D5" s="118">
        <f>'Jan 22'!$D5+'Feb 22'!$D5+'Mar 22'!$D5+'Apr 22'!$D5+'May 22'!$D5+'Jun 22'!D5+'Jul 22'!$D5+'Aug 22'!$D5+'Sept 22'!$D5+'Oct 22'!$D5+'Nov 22'!$D5+'Dec 22'!$D5</f>
        <v>0</v>
      </c>
      <c r="E5" s="119">
        <f>'Jan 22'!$E5+'Feb 22'!$E5+'Mar 22'!$E5+'Apr 22'!$E5+'May 22'!$E5+'Jun 22'!$E5+'Jul 22'!$E5+'Aug 22'!$E5+'Sept 22'!$E5+'Oct 22'!$E5+'Nov 22'!$E5+'Dec 22'!$E5</f>
        <v>2766.98</v>
      </c>
      <c r="F5" s="118">
        <f>'Jan 22'!$F5+'Feb 22'!$F5+'Mar 22'!$F5+'Apr 22'!$F5+'May 22'!$F5+'Jun 22'!$F5+'Jul 22'!$F5+'Aug 22'!$F5+'Sept 22'!$F5+'Oct 22'!$F5+'Nov 22'!$F5+'Dec 22'!$F5</f>
        <v>0</v>
      </c>
      <c r="G5" s="118">
        <f>'Jan 22'!$G5+'Feb 22'!$G5+'Mar 22'!$G5+'Apr 22'!$G5+'May 22'!$G5+'Jun 22'!$G5+'Jul 22'!$G5+'Aug 22'!$G5+'Sept 22'!$G5+'Oct 22'!$G5+'Nov 22'!$G5+'Dec 22'!$G5</f>
        <v>0</v>
      </c>
      <c r="H5" s="118">
        <f>'Jan 22'!$H5+'Feb 22'!$H5+'Mar 22'!$H5+'Apr 22'!$H5+'May 22'!$H5+'Jun 22'!$H5+'Jul 22'!$H5+'Aug 22'!$H5+'Sept 22'!$H5+'Oct 22'!$H5+'Nov 22'!$H5+'Dec 22'!$H5</f>
        <v>0</v>
      </c>
      <c r="I5" s="118">
        <f>'Jan 22'!$I5+'Feb 22'!$I5+'Mar 22'!$I5+'Apr 22'!$I5+'May 22'!$I5+'Jun 22'!$I5+'Jul 22'!$I5+'Aug 22'!$I5+'Sept 22'!$I5+'Oct 22'!$I5+'Nov 22'!$I5+'Dec 22'!$I5</f>
        <v>0</v>
      </c>
      <c r="J5" s="118">
        <f>'Jan 22'!$J5+'Feb 22'!$J5+'Mar 22'!$J5+'Apr 22'!$J5+'May 22'!$J5+'Jun 22'!$J5+'Jul 22'!$J5+'Aug 22'!$J5+'Sept 22'!$J5+'Oct 22'!$J5+'Nov 22'!$J5+'Dec 22'!$J5</f>
        <v>0</v>
      </c>
      <c r="K5" s="118">
        <f>'Jan 22'!$K5+'Feb 22'!$K5+'Mar 22'!$K5+'Apr 22'!$K5+'May 22'!$K5+'Jun 22'!$K5+'Jul 22'!$K5+'Aug 22'!$K5+'Sept 22'!$K5+'Oct 22'!$K5+'Nov 22'!$K5+'Dec 22'!$K5</f>
        <v>0</v>
      </c>
      <c r="L5" s="118">
        <f>'Jan 22'!$M5+'Feb 22'!$L5+'Mar 22'!$L5+'Apr 22'!$L5+'May 22'!$L5+'Jun 22'!$L5+'Jul 22'!$L5+'Aug 22'!$L5+'Sept 22'!$L5+'Oct 22'!$L5+'Nov 22'!$L5+'Dec 22'!$L5</f>
        <v>0</v>
      </c>
      <c r="M5" s="118" t="e">
        <f>'Jan 22'!#REF!+'Feb 22'!#REF!+'Mar 22'!#REF!+'Apr 22'!$M5+'May 22'!$M5+'Jun 22'!$M5+'Jul 22'!$M5+'Aug 22'!$M5+'Sept 22'!$M5+'Oct 22'!$M5+'Nov 22'!$M5+'Dec 22'!$M5</f>
        <v>#REF!</v>
      </c>
      <c r="N5" s="118" t="e">
        <f>'Jan 22'!#REF!+'Feb 22'!#REF!+'Mar 22'!#REF!+'Apr 22'!#REF!+'May 22'!#REF!+'Jun 22'!$N5+'Jul 22'!$N5+'Aug 22'!$N5+'Sept 22'!$N5+'Oct 22'!$N5+'Nov 22'!$N5+'Dec 22'!$N5</f>
        <v>#REF!</v>
      </c>
      <c r="O5" s="120" t="e">
        <f t="shared" si="0"/>
        <v>#REF!</v>
      </c>
    </row>
    <row r="6" spans="1:18" s="99" customFormat="1" ht="20.25" customHeight="1" x14ac:dyDescent="0.3">
      <c r="A6" s="117" t="s">
        <v>17</v>
      </c>
      <c r="B6" s="118">
        <f>'Jan 22'!$B6+'Feb 22'!$B6+'Mar 22'!$B6+'Apr 22'!$B6+'May 22'!$B6+'Jun 22'!$B6+'Jul 22'!$B6+'Aug 22'!$B6+'Sept 22'!$B6+'Oct 22'!$B6+'Nov 22'!$B6+'Dec 22'!$B6</f>
        <v>6686.0399999999991</v>
      </c>
      <c r="C6" s="118">
        <f>'Jan 22'!$C6+'Feb 22'!$C6+'Mar 22'!$C6+'Apr 22'!$C6+'May 22'!$C6+'Jun 22'!$C6+'Jul 22'!$C6+'Aug 22'!$C6+'Sept 22'!$C6+'Oct 22'!$C6+'Nov 22'!$C6+'Dec 22'!$C6</f>
        <v>19216.04</v>
      </c>
      <c r="D6" s="118">
        <f>'Jan 22'!$D6+'Feb 22'!$D6+'Mar 22'!$D6+'Apr 22'!$D6+'May 22'!$D6+'Jun 22'!D6+'Jul 22'!$D6+'Aug 22'!$D6+'Sept 22'!$D6+'Oct 22'!$D6+'Nov 22'!$D6+'Dec 22'!$D6</f>
        <v>0</v>
      </c>
      <c r="E6" s="119">
        <f>'Jan 22'!$E6+'Feb 22'!$E6+'Mar 22'!$E6+'Apr 22'!$E6+'May 22'!$E6+'Jun 22'!$E6+'Jul 22'!$E6+'Aug 22'!$E6+'Sept 22'!$E6+'Oct 22'!$E6+'Nov 22'!$E6+'Dec 22'!$E6</f>
        <v>0</v>
      </c>
      <c r="F6" s="118">
        <f>'Jan 22'!$F6+'Feb 22'!$F6+'Mar 22'!$F6+'Apr 22'!$F6+'May 22'!$F6+'Jun 22'!$F6+'Jul 22'!$F6+'Aug 22'!$F6+'Sept 22'!$F6+'Oct 22'!$F6+'Nov 22'!$F6+'Dec 22'!$F6</f>
        <v>0</v>
      </c>
      <c r="G6" s="118">
        <f>'Jan 22'!$G6+'Feb 22'!$G6+'Mar 22'!$G6+'Apr 22'!$G6+'May 22'!$G6+'Jun 22'!$G6+'Jul 22'!$G6+'Aug 22'!$G6+'Sept 22'!$G6+'Oct 22'!$G6+'Nov 22'!$G6+'Dec 22'!$G6</f>
        <v>0</v>
      </c>
      <c r="H6" s="118">
        <f>'Jan 22'!$H6+'Feb 22'!$H6+'Mar 22'!$H6+'Apr 22'!$H6+'May 22'!$H6+'Jun 22'!$H6+'Jul 22'!$H6+'Aug 22'!$H6+'Sept 22'!$H6+'Oct 22'!$H6+'Nov 22'!$H6+'Dec 22'!$H6</f>
        <v>0</v>
      </c>
      <c r="I6" s="118">
        <f>'Jan 22'!$I6+'Feb 22'!$I6+'Mar 22'!$I6+'Apr 22'!$I6+'May 22'!$I6+'Jun 22'!$I6+'Jul 22'!$I6+'Aug 22'!$I6+'Sept 22'!$I6+'Oct 22'!$I6+'Nov 22'!$I6+'Dec 22'!$I6</f>
        <v>0</v>
      </c>
      <c r="J6" s="118">
        <f>'Jan 22'!$J6+'Feb 22'!$J6+'Mar 22'!$J6+'Apr 22'!$J6+'May 22'!$J6+'Jun 22'!$J6+'Jul 22'!$J6+'Aug 22'!$J6+'Sept 22'!$J6+'Oct 22'!$J6+'Nov 22'!$J6+'Dec 22'!$J6</f>
        <v>0</v>
      </c>
      <c r="K6" s="118">
        <f>'Jan 22'!$K6+'Feb 22'!$K6+'Mar 22'!$K6+'Apr 22'!$K6+'May 22'!$K6+'Jun 22'!$K6+'Jul 22'!$K6+'Aug 22'!$K6+'Sept 22'!$K6+'Oct 22'!$K6+'Nov 22'!$K6+'Dec 22'!$K6</f>
        <v>0</v>
      </c>
      <c r="L6" s="118">
        <f>'Jan 22'!$M6+'Feb 22'!$L6+'Mar 22'!$L6+'Apr 22'!$L6+'May 22'!$L6+'Jun 22'!$L6+'Jul 22'!$L6+'Aug 22'!$L6+'Sept 22'!$L6+'Oct 22'!$L6+'Nov 22'!$L6+'Dec 22'!$L6</f>
        <v>0</v>
      </c>
      <c r="M6" s="118" t="e">
        <f>'Jan 22'!#REF!+'Feb 22'!#REF!+'Mar 22'!#REF!+'Apr 22'!$M6+'May 22'!$M6+'Jun 22'!$M6+'Jul 22'!$M6+'Aug 22'!$M6+'Sept 22'!$M6+'Oct 22'!$M6+'Nov 22'!$M6+'Dec 22'!$M6</f>
        <v>#REF!</v>
      </c>
      <c r="N6" s="118" t="e">
        <f>'Jan 22'!#REF!+'Feb 22'!#REF!+'Mar 22'!#REF!+'Apr 22'!#REF!+'May 22'!#REF!+'Jun 22'!$N6+'Jul 22'!$N6+'Aug 22'!$N6+'Sept 22'!$N6+'Oct 22'!$N6+'Nov 22'!$N6+'Dec 22'!$N6</f>
        <v>#REF!</v>
      </c>
      <c r="O6" s="120" t="e">
        <f t="shared" si="0"/>
        <v>#REF!</v>
      </c>
    </row>
    <row r="7" spans="1:18" s="99" customFormat="1" ht="20.25" customHeight="1" x14ac:dyDescent="0.3">
      <c r="A7" s="100" t="s">
        <v>18</v>
      </c>
      <c r="B7" s="118">
        <f>'Jan 22'!$B7+'Feb 22'!$B7+'Mar 22'!$B7+'Apr 22'!$B7+'May 22'!$B7+'Jun 22'!$B7+'Jul 22'!$B7+'Aug 22'!$B7+'Sept 22'!$B7+'Oct 22'!$B7+'Nov 22'!$B7+'Dec 22'!$B7</f>
        <v>8075.9</v>
      </c>
      <c r="C7" s="118">
        <f>'Jan 22'!$C7+'Feb 22'!$C7+'Mar 22'!$C7+'Apr 22'!$C7+'May 22'!$C7+'Jun 22'!$C7+'Jul 22'!$C7+'Aug 22'!$C7+'Sept 22'!$C7+'Oct 22'!$C7+'Nov 22'!$C7+'Dec 22'!$C7</f>
        <v>19216.04</v>
      </c>
      <c r="D7" s="118">
        <f>'Jan 22'!$D7+'Feb 22'!$D7+'Mar 22'!$D7+'Apr 22'!$D7+'May 22'!$D7+'Jun 22'!D7+'Jul 22'!$D7+'Aug 22'!$D7+'Sept 22'!$D7+'Oct 22'!$D7+'Nov 22'!$D7+'Dec 22'!$D7</f>
        <v>0</v>
      </c>
      <c r="E7" s="119">
        <f>'Jan 22'!$E7+'Feb 22'!$E7+'Mar 22'!$E7+'Apr 22'!$E7+'May 22'!$E7+'Jun 22'!$E7+'Jul 22'!$E7+'Aug 22'!$E7+'Sept 22'!$E7+'Oct 22'!$E7+'Nov 22'!$E7+'Dec 22'!$E7</f>
        <v>2523.13</v>
      </c>
      <c r="F7" s="118">
        <f>'Jan 22'!$F7+'Feb 22'!$F7+'Mar 22'!$F7+'Apr 22'!$F7+'May 22'!$F7+'Jun 22'!$F7+'Jul 22'!$F7+'Aug 22'!$F7+'Sept 22'!$F7+'Oct 22'!$F7+'Nov 22'!$F7+'Dec 22'!$F7</f>
        <v>4651.63</v>
      </c>
      <c r="G7" s="118">
        <f>'Jan 22'!$G7+'Feb 22'!$G7+'Mar 22'!$G7+'Apr 22'!$G7+'May 22'!$G7+'Jun 22'!$G7+'Jul 22'!$G7+'Aug 22'!$G7+'Sept 22'!$G7+'Oct 22'!$G7+'Nov 22'!$G7+'Dec 22'!$G7</f>
        <v>0</v>
      </c>
      <c r="H7" s="118">
        <f>'Jan 22'!$H7+'Feb 22'!$H7+'Mar 22'!$H7+'Apr 22'!$H7+'May 22'!$H7+'Jun 22'!$H7+'Jul 22'!$H7+'Aug 22'!$H7+'Sept 22'!$H7+'Oct 22'!$H7+'Nov 22'!$H7+'Dec 22'!$H7</f>
        <v>0</v>
      </c>
      <c r="I7" s="118">
        <f>'Jan 22'!$I7+'Feb 22'!$I7+'Mar 22'!$I7+'Apr 22'!$I7+'May 22'!$I7+'Jun 22'!$I7+'Jul 22'!$I7+'Aug 22'!$I7+'Sept 22'!$I7+'Oct 22'!$I7+'Nov 22'!$I7+'Dec 22'!$I7</f>
        <v>0</v>
      </c>
      <c r="J7" s="118">
        <f>'Jan 22'!$J7+'Feb 22'!$J7+'Mar 22'!$J7+'Apr 22'!$J7+'May 22'!$J7+'Jun 22'!$J7+'Jul 22'!$J7+'Aug 22'!$J7+'Sept 22'!$J7+'Oct 22'!$J7+'Nov 22'!$J7+'Dec 22'!$J7</f>
        <v>873.92</v>
      </c>
      <c r="K7" s="118">
        <f>'Jan 22'!$K7+'Feb 22'!$K7+'Mar 22'!$K7+'Apr 22'!$K7+'May 22'!$K7+'Jun 22'!$K7+'Jul 22'!$K7+'Aug 22'!$K7+'Sept 22'!$K7+'Oct 22'!$K7+'Nov 22'!$K7+'Dec 22'!$K7</f>
        <v>0</v>
      </c>
      <c r="L7" s="118">
        <f>'Jan 22'!$M7+'Feb 22'!$L7+'Mar 22'!$L7+'Apr 22'!$L7+'May 22'!$L7+'Jun 22'!$L7+'Jul 22'!$L7+'Aug 22'!$L7+'Sept 22'!$L7+'Oct 22'!$L7+'Nov 22'!$L7+'Dec 22'!$L7</f>
        <v>0</v>
      </c>
      <c r="M7" s="118" t="e">
        <f>'Jan 22'!#REF!+'Feb 22'!#REF!+'Mar 22'!#REF!+'Apr 22'!$M7+'May 22'!$M7+'Jun 22'!$M7+'Jul 22'!$M7+'Aug 22'!$M7+'Sept 22'!$M7+'Oct 22'!$M7+'Nov 22'!$M7+'Dec 22'!$M7</f>
        <v>#REF!</v>
      </c>
      <c r="N7" s="118" t="e">
        <f>'Jan 22'!#REF!+'Feb 22'!#REF!+'Mar 22'!#REF!+'Apr 22'!#REF!+'May 22'!#REF!+'Jun 22'!$N7+'Jul 22'!$N7+'Aug 22'!$N7+'Sept 22'!$N7+'Oct 22'!$N7+'Nov 22'!$N7+'Dec 22'!$N7</f>
        <v>#REF!</v>
      </c>
      <c r="O7" s="120" t="e">
        <f t="shared" si="0"/>
        <v>#REF!</v>
      </c>
    </row>
    <row r="8" spans="1:18" s="99" customFormat="1" ht="20.25" customHeight="1" x14ac:dyDescent="0.3">
      <c r="A8" s="100" t="s">
        <v>83</v>
      </c>
      <c r="B8" s="118">
        <f>'Jan 22'!$B8+'Feb 22'!$B8+'Mar 22'!$B8+'Apr 22'!$B8+'May 22'!$B8+'Jun 22'!$B9+'Jul 22'!$B9+'Aug 22'!$B9+'Sept 22'!$B9+'Oct 22'!$B9+'Nov 22'!$B8+'Dec 22'!$B8</f>
        <v>1624.62</v>
      </c>
      <c r="C8" s="118">
        <f>'Jan 22'!$C8+'Feb 22'!$C8+'Mar 22'!$C8+'Apr 22'!$C8+'May 22'!$C8+'Jun 22'!$C9+'Jul 22'!$C9+'Aug 22'!$C9+'Sept 22'!$C9+'Oct 22'!$C9+'Nov 22'!$C8+'Dec 22'!$C8</f>
        <v>6560.04</v>
      </c>
      <c r="D8" s="118">
        <f>'Jan 22'!$D8+'Feb 22'!$D8+'Mar 22'!$D8+'Apr 22'!$D8+'May 22'!$D8+'Jun 22'!D9+'Jul 22'!$D9+'Aug 22'!$D9+'Sept 22'!$D9+'Oct 22'!$D9+'Nov 22'!$D8+'Dec 22'!$D8</f>
        <v>0</v>
      </c>
      <c r="E8" s="119">
        <f>'Jan 22'!$E8+'Feb 22'!$E8+'Mar 22'!$E8+'Apr 22'!$E8+'May 22'!$E8+'Jun 22'!$E9+'Jul 22'!$E9+'Aug 22'!$E9+'Sept 22'!$E9+'Oct 22'!$E9+'Nov 22'!$E8+'Dec 22'!$E8</f>
        <v>0</v>
      </c>
      <c r="F8" s="118">
        <f>'Jan 22'!$F8+'Feb 22'!$F8+'Mar 22'!$F8+'Apr 22'!$F8+'May 22'!$F8+'Jun 22'!$F9+'Jul 22'!$F9+'Aug 22'!$F9+'Sept 22'!$F9+'Oct 22'!$F9+'Nov 22'!$F8+'Dec 22'!$F8</f>
        <v>0</v>
      </c>
      <c r="G8" s="118">
        <f>'Jan 22'!$G8+'Feb 22'!$G8+'Mar 22'!$G8+'Apr 22'!$G8+'May 22'!$G8+'Jun 22'!$G9+'Jul 22'!$G9+'Aug 22'!$G9+'Sept 22'!$G9+'Oct 22'!$G9+'Nov 22'!$G8+'Dec 22'!$G8</f>
        <v>0</v>
      </c>
      <c r="H8" s="118">
        <f>'Jan 22'!$H8+'Feb 22'!$H8+'Mar 22'!$H8+'Apr 22'!$H8+'May 22'!$H8+'Jun 22'!$H9+'Jul 22'!$H9+'Aug 22'!$H9+'Sept 22'!$H9+'Oct 22'!$H9+'Nov 22'!$H8+'Dec 22'!$H8</f>
        <v>0</v>
      </c>
      <c r="I8" s="118">
        <f>'Jan 22'!$I8+'Feb 22'!$I8+'Mar 22'!$I8+'Apr 22'!$I8+'May 22'!$I8+'Jun 22'!$I9+'Jul 22'!$I9+'Aug 22'!$I9+'Sept 22'!$I9+'Oct 22'!$I9+'Nov 22'!$I8+'Dec 22'!$I8</f>
        <v>0</v>
      </c>
      <c r="J8" s="118">
        <f>'Jan 22'!$J8+'Feb 22'!$J8+'Mar 22'!$J8+'Apr 22'!$J8+'May 22'!$J8+'Jun 22'!$J9+'Jul 22'!$J9+'Aug 22'!$J9+'Sept 22'!$J9+'Oct 22'!$J9+'Nov 22'!$J8+'Dec 22'!$J8</f>
        <v>0</v>
      </c>
      <c r="K8" s="118">
        <f>'Jan 22'!$K8+'Feb 22'!$K8+'Mar 22'!$K8+'Apr 22'!$K8+'May 22'!$K8+'Jun 22'!$K9+'Jul 22'!$K9+'Aug 22'!$K9+'Sept 22'!$K9+'Oct 22'!$K9+'Nov 22'!$K8+'Dec 22'!$K8</f>
        <v>0</v>
      </c>
      <c r="L8" s="118">
        <f>'Jan 22'!$M8+'Feb 22'!$L8+'Mar 22'!$L8+'Apr 22'!$L8+'May 22'!$L8+'Jun 22'!$L9+'Jul 22'!$L9+'Aug 22'!$L9+'Sept 22'!$L9+'Oct 22'!$L9+'Nov 22'!$L8+'Dec 22'!$L8</f>
        <v>0</v>
      </c>
      <c r="M8" s="118" t="e">
        <f>'Jan 22'!#REF!+'Feb 22'!#REF!+'Mar 22'!#REF!+'Apr 22'!$M8+'May 22'!$M8+'Jun 22'!$M9+'Jul 22'!$M9+'Aug 22'!$M9+'Sept 22'!$M9+'Oct 22'!$M9+'Nov 22'!$M8+'Dec 22'!$M8</f>
        <v>#REF!</v>
      </c>
      <c r="N8" s="118" t="e">
        <f>'Jan 22'!#REF!+'Feb 22'!#REF!+'Mar 22'!#REF!+'Apr 22'!#REF!+'May 22'!#REF!+'Jun 22'!$N9+'Jul 22'!$N9+'Aug 22'!$N9+'Sept 22'!$N9+'Oct 22'!$N9+'Nov 22'!$N8+'Dec 22'!$N8</f>
        <v>#REF!</v>
      </c>
      <c r="O8" s="120" t="e">
        <f t="shared" si="0"/>
        <v>#REF!</v>
      </c>
    </row>
    <row r="9" spans="1:18" s="99" customFormat="1" ht="20.25" customHeight="1" x14ac:dyDescent="0.3">
      <c r="A9" s="117" t="s">
        <v>20</v>
      </c>
      <c r="B9" s="118">
        <f>'Jan 22'!$B9+'Feb 22'!$B9+'Mar 22'!$B9+'Apr 22'!$B9+'May 22'!$B9+'Jun 22'!$B10+'Jul 22'!$B10+'Aug 22'!$B10+'Sept 22'!$B10+'Oct 22'!$B10+'Nov 22'!$B9+'Dec 22'!$B9</f>
        <v>6547.2</v>
      </c>
      <c r="C9" s="118">
        <f>'Jan 22'!$C9+'Feb 22'!$C9+'Mar 22'!$C9+'Apr 22'!$C9+'May 22'!$C9+'Jun 22'!$C10+'Jul 22'!$C10+'Aug 22'!$C10+'Sept 22'!$C10+'Oct 22'!$C10+'Nov 22'!$C9+'Dec 22'!$C9</f>
        <v>19216.04</v>
      </c>
      <c r="D9" s="118">
        <f>'Jan 22'!$D9+'Feb 22'!$D9+'Mar 22'!$D9+'Apr 22'!$D9+'May 22'!$D9+'Jun 22'!D10+'Jul 22'!$D10+'Aug 22'!$D10+'Sept 22'!$D10+'Oct 22'!$D10+'Nov 22'!$D9+'Dec 22'!$D9</f>
        <v>0</v>
      </c>
      <c r="E9" s="119">
        <f>'Jan 22'!$E9+'Feb 22'!$E9+'Mar 22'!$E9+'Apr 22'!$E9+'May 22'!$E9+'Jun 22'!$E10+'Jul 22'!$E10+'Aug 22'!$E10+'Sept 22'!$E10+'Oct 22'!$E10+'Nov 22'!$E9+'Dec 22'!$E9</f>
        <v>0</v>
      </c>
      <c r="F9" s="118">
        <f>'Jan 22'!$F9+'Feb 22'!$F9+'Mar 22'!$F9+'Apr 22'!$F9+'May 22'!$F9+'Jun 22'!$F10+'Jul 22'!$F10+'Aug 22'!$F10+'Sept 22'!$F10+'Oct 22'!$F10+'Nov 22'!$F9+'Dec 22'!$F9</f>
        <v>0</v>
      </c>
      <c r="G9" s="118">
        <f>'Jan 22'!$G9+'Feb 22'!$G9+'Mar 22'!$G9+'Apr 22'!$G9+'May 22'!$G9+'Jun 22'!$G10+'Jul 22'!$G10+'Aug 22'!$G10+'Sept 22'!$G10+'Oct 22'!$G10+'Nov 22'!$G9+'Dec 22'!$G9</f>
        <v>0</v>
      </c>
      <c r="H9" s="118">
        <f>'Jan 22'!$H9+'Feb 22'!$H9+'Mar 22'!$H9+'Apr 22'!$H9+'May 22'!$H9+'Jun 22'!$H10+'Jul 22'!$H10+'Aug 22'!$H10+'Sept 22'!$H10+'Oct 22'!$H10+'Nov 22'!$H9+'Dec 22'!$H9</f>
        <v>0</v>
      </c>
      <c r="I9" s="118">
        <f>'Jan 22'!$I9+'Feb 22'!$I9+'Mar 22'!$I9+'Apr 22'!$I9+'May 22'!$I9+'Jun 22'!$I10+'Jul 22'!$I10+'Aug 22'!$I10+'Sept 22'!$I10+'Oct 22'!$I10+'Nov 22'!$I9+'Dec 22'!$I9</f>
        <v>0</v>
      </c>
      <c r="J9" s="118">
        <f>'Jan 22'!$J9+'Feb 22'!$J9+'Mar 22'!$J9+'Apr 22'!$J9+'May 22'!$J9+'Jun 22'!$J10+'Jul 22'!$J10+'Aug 22'!$J10+'Sept 22'!$J10+'Oct 22'!$J10+'Nov 22'!$J9+'Dec 22'!$J9</f>
        <v>0</v>
      </c>
      <c r="K9" s="118">
        <f>'Jan 22'!$K9+'Feb 22'!$K9+'Mar 22'!$K9+'Apr 22'!$K9+'May 22'!$K9+'Jun 22'!$K10+'Jul 22'!$K10+'Aug 22'!$K10+'Sept 22'!$K10+'Oct 22'!$K10+'Nov 22'!$K9+'Dec 22'!$K9</f>
        <v>0</v>
      </c>
      <c r="L9" s="118">
        <f>'Jan 22'!$M9+'Feb 22'!$L9+'Mar 22'!$L9+'Apr 22'!$L9+'May 22'!$L9+'Jun 22'!$L10+'Jul 22'!$L10+'Aug 22'!$L10+'Sept 22'!$L10+'Oct 22'!$L10+'Nov 22'!$L9+'Dec 22'!$L9</f>
        <v>0</v>
      </c>
      <c r="M9" s="118" t="e">
        <f>'Jan 22'!#REF!+'Feb 22'!#REF!+'Mar 22'!#REF!+'Apr 22'!$M9+'May 22'!$M9+'Jun 22'!$M10+'Jul 22'!$M10+'Aug 22'!$M10+'Sept 22'!$M10+'Oct 22'!$M10+'Nov 22'!$M9+'Dec 22'!$M9</f>
        <v>#REF!</v>
      </c>
      <c r="N9" s="118" t="e">
        <f>'Jan 22'!#REF!+'Feb 22'!#REF!+'Mar 22'!#REF!+'Apr 22'!#REF!+'May 22'!#REF!+'Jun 22'!$N10+'Jul 22'!$N10+'Aug 22'!$N10+'Sept 22'!$N10+'Oct 22'!$N10+'Nov 22'!$N9+'Dec 22'!$N9</f>
        <v>#REF!</v>
      </c>
      <c r="O9" s="120" t="e">
        <f t="shared" si="0"/>
        <v>#REF!</v>
      </c>
    </row>
    <row r="10" spans="1:18" s="99" customFormat="1" ht="20.25" customHeight="1" x14ac:dyDescent="0.3">
      <c r="A10" s="100" t="s">
        <v>21</v>
      </c>
      <c r="B10" s="118">
        <f>'Jan 22'!$B10+'Feb 22'!$B10+'Mar 22'!$B10+'Apr 22'!$B10+'May 22'!$B10+'Jun 22'!$B11+'Jul 22'!$B11+'Aug 22'!$B11+'Sept 22'!$B11+'Oct 22'!$B11+'Nov 22'!$B10+'Dec 22'!$B10</f>
        <v>6852.6599999999989</v>
      </c>
      <c r="C10" s="118">
        <f>'Jan 22'!$C10+'Feb 22'!$C10+'Mar 22'!$C10+'Apr 22'!$C10+'May 22'!$C10+'Jun 22'!$C11+'Jul 22'!$C11+'Aug 22'!$C11+'Sept 22'!$C11+'Oct 22'!$C11+'Nov 22'!$C10+'Dec 22'!$C10</f>
        <v>19216.04</v>
      </c>
      <c r="D10" s="118">
        <f>'Jan 22'!$D10+'Feb 22'!$D10+'Mar 22'!$D10+'Apr 22'!$D10+'May 22'!$D10+'Jun 22'!D11+'Jul 22'!$D11+'Aug 22'!$D11+'Sept 22'!$D11+'Oct 22'!$D11+'Nov 22'!$D10+'Dec 22'!$D10</f>
        <v>0</v>
      </c>
      <c r="E10" s="119">
        <f>'Jan 22'!$E10+'Feb 22'!$E10+'Mar 22'!$E10+'Apr 22'!$E10+'May 22'!$E10+'Jun 22'!$E11+'Jul 22'!$E11+'Aug 22'!$E11+'Sept 22'!$E11+'Oct 22'!$E11+'Nov 22'!$E10+'Dec 22'!$E10</f>
        <v>496.27</v>
      </c>
      <c r="F10" s="118">
        <f>'Jan 22'!$F10+'Feb 22'!$F10+'Mar 22'!$F10+'Apr 22'!$F10+'May 22'!$F10+'Jun 22'!$F11+'Jul 22'!$F11+'Aug 22'!$F11+'Sept 22'!$F11+'Oct 22'!$F11+'Nov 22'!$F10+'Dec 22'!$F10</f>
        <v>1806.92</v>
      </c>
      <c r="G10" s="118">
        <f>'Jan 22'!$G10+'Feb 22'!$G10+'Mar 22'!$G10+'Apr 22'!$G10+'May 22'!$G10+'Jun 22'!$G11+'Jul 22'!$G11+'Aug 22'!$G11+'Sept 22'!$G11+'Oct 22'!$G11+'Nov 22'!$G10+'Dec 22'!$G10</f>
        <v>0</v>
      </c>
      <c r="H10" s="118">
        <f>'Jan 22'!$H10+'Feb 22'!$H10+'Mar 22'!$H10+'Apr 22'!$H10+'May 22'!$H10+'Jun 22'!$H11+'Jul 22'!$H11+'Aug 22'!$H11+'Sept 22'!$H11+'Oct 22'!$H11+'Nov 22'!$H10+'Dec 22'!$H10</f>
        <v>0</v>
      </c>
      <c r="I10" s="118">
        <f>'Jan 22'!$I10+'Feb 22'!$I10+'Mar 22'!$I10+'Apr 22'!$I10+'May 22'!$I10+'Jun 22'!$I11+'Jul 22'!$I11+'Aug 22'!$I11+'Sept 22'!$I11+'Oct 22'!$I11+'Nov 22'!$I10+'Dec 22'!$I10</f>
        <v>0</v>
      </c>
      <c r="J10" s="118">
        <f>'Jan 22'!$J10+'Feb 22'!$J10+'Mar 22'!$J10+'Apr 22'!$J10+'May 22'!$J10+'Jun 22'!$J11+'Jul 22'!$J11+'Aug 22'!$J11+'Sept 22'!$J11+'Oct 22'!$J11+'Nov 22'!$J10+'Dec 22'!$J10</f>
        <v>0</v>
      </c>
      <c r="K10" s="118">
        <f>'Jan 22'!$K10+'Feb 22'!$K10+'Mar 22'!$K10+'Apr 22'!$K10+'May 22'!$K10+'Jun 22'!$K11+'Jul 22'!$K11+'Aug 22'!$K11+'Sept 22'!$K11+'Oct 22'!$K11+'Nov 22'!$K10+'Dec 22'!$K10</f>
        <v>0</v>
      </c>
      <c r="L10" s="118">
        <f>'Jan 22'!$M10+'Feb 22'!$L10+'Mar 22'!$L10+'Apr 22'!$L10+'May 22'!$L10+'Jun 22'!$L11+'Jul 22'!$L11+'Aug 22'!$L11+'Sept 22'!$L11+'Oct 22'!$L11+'Nov 22'!$L10+'Dec 22'!$L10</f>
        <v>202.15</v>
      </c>
      <c r="M10" s="118" t="e">
        <f>'Jan 22'!#REF!+'Feb 22'!#REF!+'Mar 22'!#REF!+'Apr 22'!$M10+'May 22'!$M10+'Jun 22'!$M11+'Jul 22'!$M11+'Aug 22'!$M11+'Sept 22'!$M11+'Oct 22'!$M11+'Nov 22'!$M10+'Dec 22'!$M10</f>
        <v>#REF!</v>
      </c>
      <c r="N10" s="118" t="e">
        <f>'Jan 22'!#REF!+'Feb 22'!#REF!+'Mar 22'!#REF!+'Apr 22'!#REF!+'May 22'!#REF!+'Jun 22'!$N11+'Jul 22'!$N11+'Aug 22'!$N11+'Sept 22'!$N11+'Oct 22'!$N11+'Nov 22'!$N10+'Dec 22'!$N10</f>
        <v>#REF!</v>
      </c>
      <c r="O10" s="120" t="e">
        <f t="shared" si="0"/>
        <v>#REF!</v>
      </c>
    </row>
    <row r="11" spans="1:18" s="99" customFormat="1" ht="20.25" customHeight="1" x14ac:dyDescent="0.3">
      <c r="A11" s="117" t="s">
        <v>22</v>
      </c>
      <c r="B11" s="118">
        <f>'Jan 22'!$B11+'Feb 22'!$B11+'Mar 22'!$B11+'Apr 22'!$B11+'May 22'!$B11+'Jun 22'!$B12+'Jul 22'!$B12+'Aug 22'!$B12+'Sept 22'!$B12+'Oct 22'!$B12+'Nov 22'!$B11+'Dec 22'!$B11</f>
        <v>5969</v>
      </c>
      <c r="C11" s="118">
        <f>'Jan 22'!$C11+'Feb 22'!$C11+'Mar 22'!$C11+'Apr 22'!$C11+'May 22'!$C11+'Jun 22'!$C12+'Jul 22'!$C12+'Aug 22'!$C12+'Sept 22'!$C12+'Oct 22'!$C12+'Nov 22'!$C11+'Dec 22'!$C11</f>
        <v>19216.04</v>
      </c>
      <c r="D11" s="118">
        <f>'Jan 22'!$D11+'Feb 22'!$D11+'Mar 22'!$D11+'Apr 22'!$D11+'May 22'!$D11+'Jun 22'!D12+'Jul 22'!$D12+'Aug 22'!$D12+'Sept 22'!$D12+'Oct 22'!$D12+'Nov 22'!$D11+'Dec 22'!$D11</f>
        <v>0</v>
      </c>
      <c r="E11" s="119">
        <f>'Jan 22'!$E11+'Feb 22'!$E11+'Mar 22'!$E11+'Apr 22'!$E11+'May 22'!$E11+'Jun 22'!$E12+'Jul 22'!$E12+'Aug 22'!$E12+'Sept 22'!$E12+'Oct 22'!$E12+'Nov 22'!$E11+'Dec 22'!$E11</f>
        <v>64.95</v>
      </c>
      <c r="F11" s="118">
        <f>'Jan 22'!$F11+'Feb 22'!$F11+'Mar 22'!$F11+'Apr 22'!$F11+'May 22'!$F11+'Jun 22'!$F12+'Jul 22'!$F12+'Aug 22'!$F12+'Sept 22'!$F12+'Oct 22'!$F12+'Nov 22'!$F11+'Dec 22'!$F11</f>
        <v>3109.35</v>
      </c>
      <c r="G11" s="118">
        <f>'Jan 22'!$G11+'Feb 22'!$G11+'Mar 22'!$G11+'Apr 22'!$G11+'May 22'!$G11+'Jun 22'!$G12+'Jul 22'!$G12+'Aug 22'!$G12+'Sept 22'!$G12+'Oct 22'!$G12+'Nov 22'!$G11+'Dec 22'!$G11</f>
        <v>0</v>
      </c>
      <c r="H11" s="118">
        <f>'Jan 22'!$H11+'Feb 22'!$H11+'Mar 22'!$H11+'Apr 22'!$H11+'May 22'!$H11+'Jun 22'!$H12+'Jul 22'!$H12+'Aug 22'!$H12+'Sept 22'!$H12+'Oct 22'!$H12+'Nov 22'!$H11+'Dec 22'!$H11</f>
        <v>0</v>
      </c>
      <c r="I11" s="118">
        <f>'Jan 22'!$I11+'Feb 22'!$I11+'Mar 22'!$I11+'Apr 22'!$I11+'May 22'!$I11+'Jun 22'!$I12+'Jul 22'!$I12+'Aug 22'!$I12+'Sept 22'!$I12+'Oct 22'!$I12+'Nov 22'!$I11+'Dec 22'!$I11</f>
        <v>0</v>
      </c>
      <c r="J11" s="118">
        <f>'Jan 22'!$J11+'Feb 22'!$J11+'Mar 22'!$J11+'Apr 22'!$J11+'May 22'!$J11+'Jun 22'!$J12+'Jul 22'!$J12+'Aug 22'!$J12+'Sept 22'!$J12+'Oct 22'!$J12+'Nov 22'!$J11+'Dec 22'!$J11</f>
        <v>0</v>
      </c>
      <c r="K11" s="118">
        <f>'Jan 22'!$K11+'Feb 22'!$K11+'Mar 22'!$K11+'Apr 22'!$K11+'May 22'!$K11+'Jun 22'!$K12+'Jul 22'!$K12+'Aug 22'!$K12+'Sept 22'!$K12+'Oct 22'!$K12+'Nov 22'!$K11+'Dec 22'!$K11</f>
        <v>0</v>
      </c>
      <c r="L11" s="118">
        <f>'Jan 22'!$M11+'Feb 22'!$L11+'Mar 22'!$L11+'Apr 22'!$L11+'May 22'!$L11+'Jun 22'!$L12+'Jul 22'!$L12+'Aug 22'!$L12+'Sept 22'!$L12+'Oct 22'!$L12+'Nov 22'!$L11+'Dec 22'!$L11</f>
        <v>86.75</v>
      </c>
      <c r="M11" s="118" t="e">
        <f>'Jan 22'!#REF!+'Feb 22'!#REF!+'Mar 22'!#REF!+'Apr 22'!$M11+'May 22'!$M11+'Jun 22'!$M12+'Jul 22'!$M12+'Aug 22'!$M12+'Sept 22'!$M12+'Oct 22'!$M12+'Nov 22'!$M11+'Dec 22'!$M11</f>
        <v>#REF!</v>
      </c>
      <c r="N11" s="118" t="e">
        <f>'Jan 22'!#REF!+'Feb 22'!#REF!+'Mar 22'!#REF!+'Apr 22'!#REF!+'May 22'!#REF!+'Jun 22'!$N12+'Jul 22'!$N12+'Aug 22'!$N12+'Sept 22'!$N12+'Oct 22'!$N12+'Nov 22'!$N11+'Dec 22'!$N11</f>
        <v>#REF!</v>
      </c>
      <c r="O11" s="120" t="e">
        <f t="shared" si="0"/>
        <v>#REF!</v>
      </c>
    </row>
    <row r="12" spans="1:18" s="99" customFormat="1" ht="20.25" customHeight="1" x14ac:dyDescent="0.3">
      <c r="A12" s="117" t="s">
        <v>23</v>
      </c>
      <c r="B12" s="118">
        <f>'Jan 22'!$B12+'Feb 22'!$B12+'Mar 22'!$B12+'Apr 22'!$B12+'May 22'!$B12+'Jun 22'!$B13+'Jul 22'!$B13+'Aug 22'!$B13+'Sept 22'!$B13+'Oct 22'!$B13+'Nov 22'!$B12+'Dec 22'!$B12</f>
        <v>3140.59</v>
      </c>
      <c r="C12" s="118">
        <f>'Jan 22'!$C12+'Feb 22'!$C12+'Mar 22'!$C12+'Apr 22'!$C12+'May 22'!$C12+'Jun 22'!$C13+'Jul 22'!$C13+'Aug 22'!$C13+'Sept 22'!$C13+'Oct 22'!$C13+'Nov 22'!$C12+'Dec 22'!$C12</f>
        <v>19216.04</v>
      </c>
      <c r="D12" s="118">
        <f>'Jan 22'!$D12+'Feb 22'!$D12+'Mar 22'!$D12+'Apr 22'!$D12+'May 22'!$D12+'Jun 22'!D13+'Jul 22'!$D13+'Aug 22'!$D13+'Sept 22'!$D13+'Oct 22'!$D13+'Nov 22'!$D12+'Dec 22'!$D12</f>
        <v>0</v>
      </c>
      <c r="E12" s="119">
        <f>'Jan 22'!$E12+'Feb 22'!$E12+'Mar 22'!$E12+'Apr 22'!$E12+'May 22'!$E12+'Jun 22'!$E13+'Jul 22'!$E13+'Aug 22'!$E13+'Sept 22'!$E13+'Oct 22'!$E13+'Nov 22'!$E12+'Dec 22'!$E12</f>
        <v>0</v>
      </c>
      <c r="F12" s="118">
        <f>'Jan 22'!$F12+'Feb 22'!$F12+'Mar 22'!$F12+'Apr 22'!$F12+'May 22'!$F12+'Jun 22'!$F13+'Jul 22'!$F13+'Aug 22'!$F13+'Sept 22'!$F13+'Oct 22'!$F13+'Nov 22'!$F12+'Dec 22'!$F12</f>
        <v>0</v>
      </c>
      <c r="G12" s="118">
        <f>'Jan 22'!$G12+'Feb 22'!$G12+'Mar 22'!$G12+'Apr 22'!$G12+'May 22'!$G12+'Jun 22'!$G13+'Jul 22'!$G13+'Aug 22'!$G13+'Sept 22'!$G13+'Oct 22'!$G13+'Nov 22'!$G12+'Dec 22'!$G12</f>
        <v>0</v>
      </c>
      <c r="H12" s="118">
        <f>'Jan 22'!$H12+'Feb 22'!$H12+'Mar 22'!$H12+'Apr 22'!$H12+'May 22'!$H12+'Jun 22'!$H13+'Jul 22'!$H13+'Aug 22'!$H13+'Sept 22'!$H13+'Oct 22'!$H13+'Nov 22'!$H12+'Dec 22'!$H12</f>
        <v>0</v>
      </c>
      <c r="I12" s="118">
        <f>'Jan 22'!$I12+'Feb 22'!$I12+'Mar 22'!$I12+'Apr 22'!$I12+'May 22'!$I12+'Jun 22'!$I13+'Jul 22'!$I13+'Aug 22'!$I13+'Sept 22'!$I13+'Oct 22'!$I13+'Nov 22'!$I12+'Dec 22'!$I12</f>
        <v>0</v>
      </c>
      <c r="J12" s="118">
        <f>'Jan 22'!$J12+'Feb 22'!$J12+'Mar 22'!$J12+'Apr 22'!$J12+'May 22'!$J12+'Jun 22'!$J13+'Jul 22'!$J13+'Aug 22'!$J13+'Sept 22'!$J13+'Oct 22'!$J13+'Nov 22'!$J12+'Dec 22'!$J12</f>
        <v>1632.8600000000001</v>
      </c>
      <c r="K12" s="118">
        <f>'Jan 22'!$K12+'Feb 22'!$K12+'Mar 22'!$K12+'Apr 22'!$K12+'May 22'!$K12+'Jun 22'!$K13+'Jul 22'!$K13+'Aug 22'!$K13+'Sept 22'!$K13+'Oct 22'!$K13+'Nov 22'!$K12+'Dec 22'!$K12</f>
        <v>0</v>
      </c>
      <c r="L12" s="118">
        <f>'Jan 22'!$M12+'Feb 22'!$L12+'Mar 22'!$L12+'Apr 22'!$L12+'May 22'!$L12+'Jun 22'!$L13+'Jul 22'!$L13+'Aug 22'!$L13+'Sept 22'!$L13+'Oct 22'!$L13+'Nov 22'!$L12+'Dec 22'!$L12</f>
        <v>0</v>
      </c>
      <c r="M12" s="118" t="e">
        <f>'Jan 22'!#REF!+'Feb 22'!#REF!+'Mar 22'!#REF!+'Apr 22'!$M12+'May 22'!$M12+'Jun 22'!$M13+'Jul 22'!$M13+'Aug 22'!$M13+'Sept 22'!$M13+'Oct 22'!$M13+'Nov 22'!$M12+'Dec 22'!$M12</f>
        <v>#REF!</v>
      </c>
      <c r="N12" s="118" t="e">
        <f>'Jan 22'!#REF!+'Feb 22'!#REF!+'Mar 22'!#REF!+'Apr 22'!#REF!+'May 22'!#REF!+'Jun 22'!$N13+'Jul 22'!$N13+'Aug 22'!$N13+'Sept 22'!$N13+'Oct 22'!$N13+'Nov 22'!$N12+'Dec 22'!$N12</f>
        <v>#REF!</v>
      </c>
      <c r="O12" s="120" t="e">
        <f t="shared" si="0"/>
        <v>#REF!</v>
      </c>
    </row>
    <row r="13" spans="1:18" s="99" customFormat="1" ht="20.399999999999999" customHeight="1" x14ac:dyDescent="0.3">
      <c r="A13" s="100" t="s">
        <v>24</v>
      </c>
      <c r="B13" s="118">
        <f>'Jan 22'!$B13+'Feb 22'!$B13+'Mar 22'!$B13+'Apr 22'!$B13+'May 22'!$B13+'Jun 22'!$B14+'Jul 22'!$B14+'Aug 22'!$B14+'Sept 22'!$B14+'Oct 22'!$B14+'Nov 22'!$B13+'Dec 22'!$B13</f>
        <v>7968.94</v>
      </c>
      <c r="C13" s="118">
        <f>'Jan 22'!$C13+'Feb 22'!$C13+'Mar 22'!$C13+'Apr 22'!$C13+'May 22'!$C13+'Jun 22'!$C14+'Jul 22'!$C14+'Aug 22'!$C14+'Sept 22'!$C14+'Oct 22'!$C14+'Nov 22'!$C13+'Dec 22'!$C13</f>
        <v>19216.04</v>
      </c>
      <c r="D13" s="118">
        <f>'Jan 22'!$D13+'Feb 22'!$D13+'Mar 22'!$D13+'Apr 22'!$D13+'May 22'!$D13+'Jun 22'!D14+'Jul 22'!$D14+'Aug 22'!$D14+'Sept 22'!$D14+'Oct 22'!$D14+'Nov 22'!$D13+'Dec 22'!$D13</f>
        <v>0</v>
      </c>
      <c r="E13" s="119">
        <f>'Jan 22'!$E13+'Feb 22'!$E13+'Mar 22'!$E13+'Apr 22'!$E13+'May 22'!$E13+'Jun 22'!$E14+'Jul 22'!$E14+'Aug 22'!$E14+'Sept 22'!$E14+'Oct 22'!$E14+'Nov 22'!$E13+'Dec 22'!$E13</f>
        <v>0</v>
      </c>
      <c r="F13" s="118">
        <f>'Jan 22'!$F13+'Feb 22'!$F13+'Mar 22'!$F13+'Apr 22'!$F13+'May 22'!$F13+'Jun 22'!$F14+'Jul 22'!$F14+'Aug 22'!$F14+'Sept 22'!$F14+'Oct 22'!$F14+'Nov 22'!$F13+'Dec 22'!$F13</f>
        <v>2200.1999999999998</v>
      </c>
      <c r="G13" s="118">
        <f>'Jan 22'!$G13+'Feb 22'!$G13+'Mar 22'!$G13+'Apr 22'!$G13+'May 22'!$G13+'Jun 22'!$G14+'Jul 22'!$G14+'Aug 22'!$G14+'Sept 22'!$G14+'Oct 22'!$G14+'Nov 22'!$G13+'Dec 22'!$G13</f>
        <v>4599.6000000000004</v>
      </c>
      <c r="H13" s="118" t="e">
        <f>'Jan 22'!$H13+'Feb 22'!$H13+'Mar 22'!$H13+'Apr 22'!$H13+'May 22'!$H13+'Jun 22'!$H14+'Jul 22'!#REF!+'Aug 22'!$H14+'Sept 22'!$H14+'Oct 22'!$H14+'Nov 22'!$H13+'Dec 22'!$H13</f>
        <v>#REF!</v>
      </c>
      <c r="I13" s="118">
        <f>'Jan 22'!$I13+'Feb 22'!$I13+'Mar 22'!$I13+'Apr 22'!$I13+'May 22'!$I13+'Jun 22'!$I14+'Jul 22'!$I14+'Aug 22'!$I14+'Sept 22'!$I14+'Oct 22'!$I14+'Nov 22'!$I13+'Dec 22'!$I13</f>
        <v>0</v>
      </c>
      <c r="J13" s="118">
        <f>'Jan 22'!$J13+'Feb 22'!$J13+'Mar 22'!$J13+'Apr 22'!$J13+'May 22'!$J13+'Jun 22'!$J14+'Jul 22'!$J14+'Aug 22'!$J14+'Sept 22'!$J14+'Oct 22'!$J14+'Nov 22'!$J13+'Dec 22'!$J13</f>
        <v>781.94</v>
      </c>
      <c r="K13" s="118">
        <f>'Jan 22'!$K13+'Feb 22'!$K13+'Mar 22'!$K13+'Apr 22'!$K13+'May 22'!$K13+'Jun 22'!$K14+'Jul 22'!$K14+'Aug 22'!$K14+'Sept 22'!$K14+'Oct 22'!$K14+'Nov 22'!$K13+'Dec 22'!$K13</f>
        <v>0</v>
      </c>
      <c r="L13" s="118">
        <f>'Jan 22'!$M13+'Feb 22'!$L13+'Mar 22'!$L13+'Apr 22'!$L13+'May 22'!$L13+'Jun 22'!$L14+'Jul 22'!$L14+'Aug 22'!$L14+'Sept 22'!$L14+'Oct 22'!$L14+'Nov 22'!$L13+'Dec 22'!$L13</f>
        <v>0</v>
      </c>
      <c r="M13" s="118" t="e">
        <f>'Jan 22'!#REF!+'Feb 22'!#REF!+'Mar 22'!#REF!+'Apr 22'!$M13+'May 22'!$M13+'Jun 22'!$M14+'Jul 22'!$M14+'Aug 22'!$M14+'Sept 22'!$M14+'Oct 22'!$M14+'Nov 22'!$M13+'Dec 22'!$M13</f>
        <v>#REF!</v>
      </c>
      <c r="N13" s="118" t="e">
        <f>'Jan 22'!#REF!+'Feb 22'!#REF!+'Mar 22'!#REF!+'Apr 22'!#REF!+'May 22'!#REF!+'Jun 22'!$N14+'Jul 22'!$N14+'Aug 22'!$N14+'Sept 22'!$N14+'Oct 22'!$N14+'Nov 22'!$N13+'Dec 22'!$N13</f>
        <v>#REF!</v>
      </c>
      <c r="O13" s="120" t="e">
        <f t="shared" si="0"/>
        <v>#REF!</v>
      </c>
    </row>
    <row r="14" spans="1:18" s="99" customFormat="1" ht="20.25" customHeight="1" x14ac:dyDescent="0.3">
      <c r="A14" s="117" t="s">
        <v>25</v>
      </c>
      <c r="B14" s="118">
        <f>'Jan 22'!$B14+'Feb 22'!$B14+'Mar 22'!$B14+'Apr 22'!$B14+'May 22'!$B14+'Jun 22'!$B15+'Jul 22'!$B15+'Aug 22'!$B15+'Sept 22'!$B15+'Oct 22'!$B15+'Nov 22'!$B14+'Dec 22'!$B14</f>
        <v>8177.4800000000005</v>
      </c>
      <c r="C14" s="118">
        <f>'Jan 22'!$C14+'Feb 22'!$C14+'Mar 22'!$C14+'Apr 22'!$C14+'May 22'!$C14+'Jun 22'!$C15+'Jul 22'!$C15+'Aug 22'!$C15+'Sept 22'!$C15+'Oct 22'!$C15+'Nov 22'!$C14+'Dec 22'!$C14</f>
        <v>19216.04</v>
      </c>
      <c r="D14" s="118">
        <f>'Jan 22'!$D14+'Feb 22'!$D14+'Mar 22'!$D14+'Apr 22'!$D14+'May 22'!$D14+'Jun 22'!D15+'Jul 22'!$D15+'Aug 22'!$D15+'Sept 22'!$D15+'Oct 22'!$D15+'Nov 22'!$D14+'Dec 22'!$D14</f>
        <v>536.27</v>
      </c>
      <c r="E14" s="119">
        <f>'Jan 22'!$E14+'Feb 22'!$E14+'Mar 22'!$E14+'Apr 22'!$E14+'May 22'!$E14+'Jun 22'!$E15+'Jul 22'!$E15+'Aug 22'!$E15+'Sept 22'!$E15+'Oct 22'!$E15+'Nov 22'!$E14+'Dec 22'!$E14</f>
        <v>7399.3500000000013</v>
      </c>
      <c r="F14" s="118">
        <f>'Jan 22'!$F14+'Feb 22'!$F14+'Mar 22'!$F14+'Apr 22'!$F14+'May 22'!$F14+'Jun 22'!$F15+'Jul 22'!$F15+'Aug 22'!$F15+'Sept 22'!$F15+'Oct 22'!$F15+'Nov 22'!$F14+'Dec 22'!$F14</f>
        <v>1993.31</v>
      </c>
      <c r="G14" s="118">
        <f>'Jan 22'!$G14+'Feb 22'!$G14+'Mar 22'!$G14+'Apr 22'!$G14+'May 22'!$G14+'Jun 22'!$G15+'Jul 22'!$G15+'Aug 22'!$G15+'Sept 22'!$G15+'Oct 22'!$G15+'Nov 22'!$G14+'Dec 22'!$G14</f>
        <v>0</v>
      </c>
      <c r="H14" s="118">
        <f>'Jan 22'!$H14+'Feb 22'!$H14+'Mar 22'!$H14+'Apr 22'!$H14+'May 22'!$H14+'Jun 22'!$H15+'Jul 22'!$H15+'Aug 22'!$H15+'Sept 22'!$H15+'Oct 22'!$H15+'Nov 22'!$H14+'Dec 22'!$H14</f>
        <v>0</v>
      </c>
      <c r="I14" s="118">
        <f>'Jan 22'!$I14+'Feb 22'!$I14+'Mar 22'!$I14+'Apr 22'!$I14+'May 22'!$I14+'Jun 22'!$I15+'Jul 22'!$I15+'Aug 22'!$I15+'Sept 22'!$I15+'Oct 22'!$I15+'Nov 22'!$I14+'Dec 22'!$I14</f>
        <v>0</v>
      </c>
      <c r="J14" s="118">
        <f>'Jan 22'!$J14+'Feb 22'!$J14+'Mar 22'!$J14+'Apr 22'!$J14+'May 22'!$J14+'Jun 22'!$J15+'Jul 22'!$J15+'Aug 22'!$J15+'Sept 22'!$J15+'Oct 22'!$J15+'Nov 22'!$J14+'Dec 22'!$J14</f>
        <v>2713.7599999999998</v>
      </c>
      <c r="K14" s="118">
        <f>'Jan 22'!$K14+'Feb 22'!$K14+'Mar 22'!$K14+'Apr 22'!$K14+'May 22'!$K14+'Jun 22'!$K15+'Jul 22'!$K15+'Aug 22'!$K15+'Sept 22'!$K15+'Oct 22'!$K15+'Nov 22'!$K14+'Dec 22'!$K14</f>
        <v>150</v>
      </c>
      <c r="L14" s="118">
        <f>'Jan 22'!$L14+'Feb 22'!$L14+'Mar 22'!$L14+'Apr 22'!$L14+'May 22'!$L14+'Jun 22'!$L15+'Jul 22'!$L15+'Aug 22'!$L15+'Sept 22'!$L15+'Oct 22'!$L15+'Nov 22'!$L14+'Dec 22'!$L14</f>
        <v>247.03</v>
      </c>
      <c r="M14" s="118" t="e">
        <f>'Jan 22'!#REF!+'Feb 22'!#REF!+'Mar 22'!#REF!+'Apr 22'!$M14+'May 22'!$M14+'Jun 22'!$M15+'Jul 22'!$M15+'Aug 22'!$M15+'Sept 22'!$M15+'Oct 22'!$M15+'Nov 22'!$M14+'Dec 22'!$M14</f>
        <v>#REF!</v>
      </c>
      <c r="N14" s="118" t="e">
        <f>'Jan 22'!#REF!+'Feb 22'!#REF!+'Mar 22'!#REF!+'Apr 22'!#REF!+'May 22'!#REF!+'Jun 22'!$N15+'Jul 22'!$N15+'Aug 22'!$N15+'Sept 22'!$N15+'Oct 22'!$N15+'Nov 22'!$N14+'Dec 22'!$N14</f>
        <v>#REF!</v>
      </c>
      <c r="O14" s="120" t="e">
        <f t="shared" si="0"/>
        <v>#REF!</v>
      </c>
    </row>
    <row r="15" spans="1:18" s="99" customFormat="1" ht="20.25" customHeight="1" x14ac:dyDescent="0.3">
      <c r="A15" s="100" t="s">
        <v>26</v>
      </c>
      <c r="B15" s="118">
        <f>'Jan 22'!$B15+'Feb 22'!$B15+'Mar 22'!$B15+'Apr 22'!$B15+'May 22'!$B15+'Jun 22'!$B16+'Jul 22'!$B16+'Aug 22'!$B16+'Sept 22'!$B16+'Oct 22'!$B16+'Nov 22'!$B15+'Dec 22'!$B15</f>
        <v>6124.1299999999992</v>
      </c>
      <c r="C15" s="118">
        <f>'Jan 22'!$C15+'Feb 22'!$C15+'Mar 22'!$C15+'Apr 22'!$C15+'May 22'!$C15+'Jun 22'!$C16+'Jul 22'!$C16+'Aug 22'!$C16+'Sept 22'!$C16+'Oct 22'!$C16+'Nov 22'!$C15+'Dec 22'!$C15</f>
        <v>19216.04</v>
      </c>
      <c r="D15" s="118">
        <f>'Jan 22'!$D15+'Feb 22'!$D15+'Mar 22'!$D15+'Apr 22'!$D15+'May 22'!$D15+'Jun 22'!D16+'Jul 22'!$D16+'Aug 22'!$D16+'Sept 22'!$D16+'Oct 22'!$D16+'Nov 22'!$D15+'Dec 22'!$D15</f>
        <v>452.12</v>
      </c>
      <c r="E15" s="119">
        <f>'Jan 22'!$E15+'Feb 22'!$E15+'Mar 22'!$E15+'Apr 22'!$E15+'May 22'!$E15+'Jun 22'!$E16+'Jul 22'!$E16+'Aug 22'!$E16+'Sept 22'!$E16+'Oct 22'!$E16+'Nov 22'!$E15+'Dec 22'!$E15</f>
        <v>267.52</v>
      </c>
      <c r="F15" s="118">
        <f>'Jan 22'!$F15+'Feb 22'!$F15+'Mar 22'!$F15+'Apr 22'!$F15+'May 22'!$F15+'Jun 22'!$F16+'Jul 22'!$F16+'Aug 22'!$F16+'Sept 22'!$F16+'Oct 22'!$F16+'Nov 22'!$F15+'Dec 22'!$F15</f>
        <v>0</v>
      </c>
      <c r="G15" s="118">
        <f>'Jan 22'!$G15+'Feb 22'!$G15+'Mar 22'!$G15+'Apr 22'!$G15+'May 22'!$G15+'Jun 22'!$G16+'Jul 22'!$G16+'Aug 22'!$G16+'Sept 22'!$G16+'Oct 22'!$G16+'Nov 22'!$G15+'Dec 22'!$G15</f>
        <v>0</v>
      </c>
      <c r="H15" s="118">
        <f>'Jan 22'!$H15+'Feb 22'!$H15+'Mar 22'!$H15+'Apr 22'!$H15+'May 22'!$H15+'Jun 22'!$H16+'Jul 22'!$H16+'Aug 22'!$H16+'Sept 22'!$H16+'Oct 22'!$H16+'Nov 22'!$H15+'Dec 22'!$H15</f>
        <v>0</v>
      </c>
      <c r="I15" s="118">
        <f>'Jan 22'!$I15+'Feb 22'!$I15+'Mar 22'!$I15+'Apr 22'!$I15+'May 22'!$I15+'Jun 22'!$I16+'Jul 22'!$I16+'Aug 22'!$I16+'Sept 22'!$I16+'Oct 22'!$I16+'Nov 22'!$I15+'Dec 22'!$I15</f>
        <v>0</v>
      </c>
      <c r="J15" s="118">
        <f>'Jan 22'!$J15+'Feb 22'!$J15+'Mar 22'!$J15+'Apr 22'!$J15+'May 22'!$J15+'Jun 22'!$J16+'Jul 22'!$J16+'Aug 22'!$J16+'Sept 22'!$J16+'Oct 22'!$J16+'Nov 22'!$J15+'Dec 22'!$J15</f>
        <v>0</v>
      </c>
      <c r="K15" s="118">
        <f>'Jan 22'!$K15+'Feb 22'!$K15+'Mar 22'!$K15+'Apr 22'!$K15+'May 22'!$K15+'Jun 22'!$K16+'Jul 22'!$K16+'Aug 22'!$K16+'Sept 22'!$K16+'Oct 22'!$K16+'Nov 22'!$K15+'Dec 22'!$K15</f>
        <v>150</v>
      </c>
      <c r="L15" s="118">
        <f>'Jan 22'!$M15+'Feb 22'!$L15+'Mar 22'!$L15+'Apr 22'!$L15+'May 22'!$L15+'Jun 22'!$L16+'Jul 22'!$L16+'Aug 22'!$L16+'Sept 22'!$L16+'Oct 22'!$L16+'Nov 22'!$L15+'Dec 22'!$L15</f>
        <v>94.94</v>
      </c>
      <c r="M15" s="118" t="e">
        <f>'Jan 22'!#REF!+'Feb 22'!#REF!+'Mar 22'!#REF!+'Apr 22'!$M15+'May 22'!$M15+'Jun 22'!$M16+'Jul 22'!$M16+'Aug 22'!$M16+'Sept 22'!$M16+'Oct 22'!$M16+'Nov 22'!$M15+'Dec 22'!$M15</f>
        <v>#REF!</v>
      </c>
      <c r="N15" s="118" t="e">
        <f>'Jan 22'!#REF!+'Feb 22'!#REF!+'Mar 22'!#REF!+'Apr 22'!#REF!+'May 22'!#REF!+'Jun 22'!$N16+'Jul 22'!$N16+'Aug 22'!$N16+'Sept 22'!$N16+'Oct 22'!$N16+'Nov 22'!$N15+'Dec 22'!$N15</f>
        <v>#REF!</v>
      </c>
      <c r="O15" s="120" t="e">
        <f t="shared" si="0"/>
        <v>#REF!</v>
      </c>
    </row>
    <row r="16" spans="1:18" s="99" customFormat="1" ht="20.25" customHeight="1" x14ac:dyDescent="0.3">
      <c r="A16" s="117" t="s">
        <v>27</v>
      </c>
      <c r="B16" s="118">
        <f>'Jan 22'!$B16+'Feb 22'!$B16+'Mar 22'!$B16+'Apr 22'!$B16+'May 22'!$B16+'Jun 22'!$B17+'Jul 22'!$B17+'Aug 22'!$B17+'Sept 22'!$B17+'Oct 22'!$B17+'Nov 22'!$B16+'Dec 22'!$B16</f>
        <v>5748.04</v>
      </c>
      <c r="C16" s="118">
        <f>'Jan 22'!$C16+'Feb 22'!$C16+'Mar 22'!$C16+'Apr 22'!$C16+'May 22'!$C16+'Jun 22'!$C17+'Jul 22'!$C17+'Aug 22'!$C17+'Sept 22'!$C17+'Oct 22'!$C17+'Nov 22'!$C16+'Dec 22'!$C16</f>
        <v>19216.04</v>
      </c>
      <c r="D16" s="118">
        <f>'Jan 22'!$D16+'Feb 22'!$D16+'Mar 22'!$D16+'Apr 22'!$D16+'May 22'!$D16+'Jun 22'!D17+'Jul 22'!$D17+'Aug 22'!$D17+'Sept 22'!$D17+'Oct 22'!$D17+'Nov 22'!$D16+'Dec 22'!$D16</f>
        <v>0</v>
      </c>
      <c r="E16" s="119">
        <f>'Jan 22'!$E16+'Feb 22'!$E16+'Mar 22'!$E16+'Apr 22'!$E16+'May 22'!$E16+'Jun 22'!$E17+'Jul 22'!$E17+'Aug 22'!$E17+'Sept 22'!$E17+'Oct 22'!$E17+'Nov 22'!$E16+'Dec 22'!$E16</f>
        <v>0</v>
      </c>
      <c r="F16" s="118">
        <f>'Jan 22'!$F16+'Feb 22'!$F16+'Mar 22'!$F16+'Apr 22'!$F16+'May 22'!$F16+'Jun 22'!$F17+'Jul 22'!$F17+'Aug 22'!$F17+'Sept 22'!$F17+'Oct 22'!$F17+'Nov 22'!$F16+'Dec 22'!$F16</f>
        <v>0</v>
      </c>
      <c r="G16" s="118">
        <f>'Jan 22'!$G16+'Feb 22'!$G16+'Mar 22'!$G16+'Apr 22'!$G16+'May 22'!$G16+'Jun 22'!$G17+'Jul 22'!$G17+'Aug 22'!$G17+'Sept 22'!$G17+'Oct 22'!$G17+'Nov 22'!$G16+'Dec 22'!$G16</f>
        <v>0</v>
      </c>
      <c r="H16" s="118">
        <f>'Jan 22'!$H16+'Feb 22'!$H16+'Mar 22'!$H16+'Apr 22'!$H16+'May 22'!$H16+'Jun 22'!$H17+'Jul 22'!$H17+'Aug 22'!$H17+'Sept 22'!$H17+'Oct 22'!$H17+'Nov 22'!$H16+'Dec 22'!$H16</f>
        <v>0</v>
      </c>
      <c r="I16" s="118">
        <f>'Jan 22'!$I16+'Feb 22'!$I16+'Mar 22'!$I16+'Apr 22'!$I16+'May 22'!$I16+'Jun 22'!$I17+'Jul 22'!$I17+'Aug 22'!$I17+'Sept 22'!$I17+'Oct 22'!$I17+'Nov 22'!$I16+'Dec 22'!$I16</f>
        <v>0</v>
      </c>
      <c r="J16" s="118">
        <f>'Jan 22'!$J16+'Feb 22'!$J16+'Mar 22'!$J16+'Apr 22'!$J16+'May 22'!$J16+'Jun 22'!$J17+'Jul 22'!$J17+'Aug 22'!$J17+'Sept 22'!$J17+'Oct 22'!$J17+'Nov 22'!$J16+'Dec 22'!$J16</f>
        <v>1448.88</v>
      </c>
      <c r="K16" s="118">
        <f>'Jan 22'!$K16+'Feb 22'!$K16+'Mar 22'!$K16+'Apr 22'!$K16+'May 22'!$K16+'Jun 22'!$K17+'Jul 22'!$K17+'Aug 22'!$K17+'Sept 22'!$K17+'Oct 22'!$K17+'Nov 22'!$K16+'Dec 22'!$K16</f>
        <v>0</v>
      </c>
      <c r="L16" s="118">
        <f>'Jan 22'!$M16+'Feb 22'!$L16+'Mar 22'!$L16+'Apr 22'!$L16+'May 22'!$L16+'Jun 22'!$L17+'Jul 22'!$L17+'Aug 22'!$L17+'Sept 22'!$L17+'Oct 22'!$L17+'Nov 22'!$L16+'Dec 22'!$L16</f>
        <v>0</v>
      </c>
      <c r="M16" s="118" t="e">
        <f>'Jan 22'!#REF!+'Feb 22'!#REF!+'Mar 22'!#REF!+'Apr 22'!$M16+'May 22'!$M16+'Jun 22'!$M17+'Jul 22'!$M17+'Aug 22'!$M17+'Sept 22'!$M17+'Oct 22'!$M17+'Nov 22'!$M16+'Dec 22'!$M16</f>
        <v>#REF!</v>
      </c>
      <c r="N16" s="118" t="e">
        <f>'Jan 22'!#REF!+'Feb 22'!#REF!+'Mar 22'!#REF!+'Apr 22'!#REF!+'May 22'!#REF!+'Jun 22'!$N17+'Jul 22'!$N17+'Aug 22'!$N17+'Sept 22'!$N17+'Oct 22'!$N17+'Nov 22'!$N16+'Dec 22'!$N16</f>
        <v>#REF!</v>
      </c>
      <c r="O16" s="120" t="e">
        <f t="shared" si="0"/>
        <v>#REF!</v>
      </c>
    </row>
    <row r="17" spans="1:15" s="99" customFormat="1" ht="20.25" customHeight="1" x14ac:dyDescent="0.3">
      <c r="A17" s="117" t="s">
        <v>28</v>
      </c>
      <c r="B17" s="118">
        <f>'Jan 22'!$B17+'Feb 22'!$B17+'Mar 22'!$B17+'Apr 22'!$B17+'May 22'!$B17+'Jun 22'!$B18+'Jul 22'!$B18+'Aug 22'!$B18+'Sept 22'!$B18+'Oct 22'!$B18+'Nov 22'!$B17+'Dec 22'!$B17</f>
        <v>6817.6599999999989</v>
      </c>
      <c r="C17" s="118">
        <f>'Jan 22'!$C17+'Feb 22'!$C17+'Mar 22'!$C17+'Apr 22'!$C17+'May 22'!$C17+'Jun 22'!$C18+'Jul 22'!$C18+'Aug 22'!$C18+'Sept 22'!$C18+'Oct 22'!$C18+'Nov 22'!$C17+'Dec 22'!$C17</f>
        <v>19216.04</v>
      </c>
      <c r="D17" s="118">
        <f>'Jan 22'!$D17+'Feb 22'!$D17+'Mar 22'!$D17+'Apr 22'!$D17+'May 22'!$D17+'Jun 22'!D18+'Jul 22'!$D18+'Aug 22'!$D18+'Sept 22'!$D18+'Oct 22'!$D18+'Nov 22'!$D17+'Dec 22'!$D17</f>
        <v>0</v>
      </c>
      <c r="E17" s="119">
        <f>'Jan 22'!$E17+'Feb 22'!$E17+'Mar 22'!$E17+'Apr 22'!$E17+'May 22'!$E17+'Jun 22'!$E18+'Jul 22'!$E18+'Aug 22'!$E18+'Sept 22'!$E18+'Oct 22'!$E18+'Nov 22'!$E17+'Dec 22'!$E17</f>
        <v>565.14</v>
      </c>
      <c r="F17" s="118">
        <f>'Jan 22'!$F17+'Feb 22'!$F17+'Mar 22'!$F17+'Apr 22'!$F17+'May 22'!$F17+'Jun 22'!$F18+'Jul 22'!$F18+'Aug 22'!$F18+'Sept 22'!$F18+'Oct 22'!$F18+'Nov 22'!$F17+'Dec 22'!$F17</f>
        <v>4342.6099999999997</v>
      </c>
      <c r="G17" s="118">
        <f>'Jan 22'!$G17+'Feb 22'!$G17+'Mar 22'!$G17+'Apr 22'!$G17+'May 22'!$G17+'Jun 22'!$G18+'Jul 22'!$G18+'Aug 22'!$G18+'Sept 22'!$G18+'Oct 22'!$G18+'Nov 22'!$G17+'Dec 22'!$G17</f>
        <v>0</v>
      </c>
      <c r="H17" s="118">
        <f>'Jan 22'!$H17+'Feb 22'!$H17+'Mar 22'!$H17+'Apr 22'!$H17+'May 22'!$H17+'Jun 22'!$H18+'Jul 22'!$H18+'Aug 22'!$H18+'Sept 22'!$H18+'Oct 22'!$H18+'Nov 22'!$H17+'Dec 22'!$H17</f>
        <v>0</v>
      </c>
      <c r="I17" s="118">
        <f>'Jan 22'!$I17+'Feb 22'!$I17+'Mar 22'!$I17+'Apr 22'!$I17+'May 22'!$I17+'Jun 22'!$I18+'Jul 22'!$I18+'Aug 22'!$I18+'Sept 22'!$I18+'Oct 22'!$I18+'Nov 22'!$I17+'Dec 22'!$I17</f>
        <v>0</v>
      </c>
      <c r="J17" s="118">
        <f>'Jan 22'!$J17+'Feb 22'!$J17+'Mar 22'!$J17+'Apr 22'!$J17+'May 22'!$J17+'Jun 22'!$J18+'Jul 22'!$J18+'Aug 22'!$J18+'Sept 22'!$J18+'Oct 22'!$J18+'Nov 22'!$J17+'Dec 22'!$J17</f>
        <v>0</v>
      </c>
      <c r="K17" s="118">
        <f>'Jan 22'!$K17+'Feb 22'!$K17+'Mar 22'!$K17+'Apr 22'!$K17+'May 22'!$K17+'Jun 22'!$K18+'Jul 22'!$K18+'Aug 22'!$K18+'Sept 22'!$K18+'Oct 22'!$K18+'Nov 22'!$K17+'Dec 22'!$K17</f>
        <v>0</v>
      </c>
      <c r="L17" s="118">
        <f>'Jan 22'!$M17+'Feb 22'!$L17+'Mar 22'!$L17+'Apr 22'!$L17+'May 22'!$L17+'Jun 22'!$L18+'Jul 22'!$L18+'Aug 22'!$L18+'Sept 22'!$L18+'Oct 22'!$L18+'Nov 22'!$L17+'Dec 22'!$L17</f>
        <v>0</v>
      </c>
      <c r="M17" s="118" t="e">
        <f>'Jan 22'!#REF!+'Feb 22'!#REF!+'Mar 22'!#REF!+'Apr 22'!$M17+'May 22'!$M17+'Jun 22'!$M18+'Jul 22'!$M18+'Aug 22'!$M18+'Sept 22'!$M18+'Oct 22'!$M18+'Nov 22'!$M17+'Dec 22'!$M17</f>
        <v>#REF!</v>
      </c>
      <c r="N17" s="118" t="e">
        <f>'Jan 22'!#REF!+'Feb 22'!#REF!+'Mar 22'!#REF!+'Apr 22'!#REF!+'May 22'!#REF!+'Jun 22'!$N18+'Jul 22'!$N18+'Aug 22'!$N18+'Sept 22'!$N18+'Oct 22'!$N18+'Nov 22'!$N17+'Dec 22'!$N17</f>
        <v>#REF!</v>
      </c>
      <c r="O17" s="120" t="e">
        <f t="shared" si="0"/>
        <v>#REF!</v>
      </c>
    </row>
    <row r="18" spans="1:15" s="99" customFormat="1" ht="20.25" customHeight="1" x14ac:dyDescent="0.3">
      <c r="A18" s="100" t="s">
        <v>29</v>
      </c>
      <c r="B18" s="118">
        <f>'Jan 22'!$B18+'Feb 22'!$B18+'Mar 22'!$B18+'Apr 22'!$B18+'May 22'!$B18+'Jun 22'!$B19+'Jul 22'!$B19+'Aug 22'!$B19+'Sept 22'!$B19+'Oct 22'!$B19+'Nov 22'!$B18+'Dec 22'!$B18</f>
        <v>6817.6599999999989</v>
      </c>
      <c r="C18" s="118">
        <f>'Jan 22'!$C18+'Feb 22'!$C18+'Mar 22'!$C18+'Apr 22'!$C18+'May 22'!$C18+'Jun 22'!$C19+'Jul 22'!$C19+'Aug 22'!$C19+'Sept 22'!$C19+'Oct 22'!$C19+'Nov 22'!$C18+'Dec 22'!$C18</f>
        <v>19216.04</v>
      </c>
      <c r="D18" s="118">
        <f>'Jan 22'!$D18+'Feb 22'!$D18+'Mar 22'!$D18+'Apr 22'!$D18+'May 22'!$D18+'Jun 22'!D19+'Jul 22'!$D19+'Aug 22'!$D19+'Sept 22'!$D19+'Oct 22'!$D19+'Nov 22'!$D18+'Dec 22'!$D18</f>
        <v>575.28</v>
      </c>
      <c r="E18" s="119">
        <f>'Jan 22'!$E18+'Feb 22'!$E18+'Mar 22'!$E18+'Apr 22'!$E18+'May 22'!$E18+'Jun 22'!$E19+'Jul 22'!$E19+'Aug 22'!$E19+'Sept 22'!$E19+'Oct 22'!$E19+'Nov 22'!$E18+'Dec 22'!$E18</f>
        <v>6406.77</v>
      </c>
      <c r="F18" s="118">
        <f>'Jan 22'!$F18+'Feb 22'!$F18+'Mar 22'!$F18+'Apr 22'!$F18+'May 22'!$F18+'Jun 22'!$F19+'Jul 22'!$F19+'Aug 22'!$F19+'Sept 22'!$F19+'Oct 22'!$F19+'Nov 22'!$F18+'Dec 22'!$F18</f>
        <v>0</v>
      </c>
      <c r="G18" s="118">
        <f>'Jan 22'!$G18+'Feb 22'!$G18+'Mar 22'!$G18+'Apr 22'!$G18+'May 22'!$G18+'Jun 22'!$G19+'Jul 22'!$G19+'Aug 22'!$G19+'Sept 22'!$G19+'Oct 22'!$G19+'Nov 22'!$G18+'Dec 22'!$G18</f>
        <v>0</v>
      </c>
      <c r="H18" s="118">
        <f>'Jan 22'!$H18+'Feb 22'!$H18+'Mar 22'!$H18+'Apr 22'!$H18+'May 22'!$H18+'Jun 22'!$H19+'Jul 22'!$H19+'Aug 22'!$H19+'Sept 22'!$H19+'Oct 22'!$H19+'Nov 22'!$H18+'Dec 22'!$H18</f>
        <v>0</v>
      </c>
      <c r="I18" s="118">
        <f>'Jan 22'!$I18+'Feb 22'!$I18+'Mar 22'!$I18+'Apr 22'!$I18+'May 22'!$I18+'Jun 22'!$I19+'Jul 22'!$I19+'Aug 22'!$I19+'Sept 22'!$I19+'Oct 22'!$I19+'Nov 22'!$I18+'Dec 22'!$I18</f>
        <v>0</v>
      </c>
      <c r="J18" s="118">
        <f>'Jan 22'!$J18+'Feb 22'!$J18+'Mar 22'!$J18+'Apr 22'!$J18+'May 22'!$J18+'Jun 22'!$J19+'Jul 22'!$J19+'Aug 22'!$J19+'Sept 22'!$J19+'Oct 22'!$J19+'Nov 22'!$J18+'Dec 22'!$J18</f>
        <v>0</v>
      </c>
      <c r="K18" s="118">
        <f>'Jan 22'!$K18+'Feb 22'!$K18+'Mar 22'!$K18+'Apr 22'!$K18+'May 22'!$K18+'Jun 22'!$K19+'Jul 22'!$K19+'Aug 22'!$K19+'Sept 22'!$K19+'Oct 22'!$K19+'Nov 22'!$K18+'Dec 22'!$K18</f>
        <v>150</v>
      </c>
      <c r="L18" s="118">
        <f>'Jan 22'!$L18+'Feb 22'!$L18+'Mar 22'!$L18+'Apr 22'!$L18+'May 22'!$L18+'Jun 22'!$L19+'Jul 22'!$L19+'Aug 22'!$L19+'Sept 22'!$L19+'Oct 22'!$L19+'Nov 22'!$L18+'Dec 22'!$L18</f>
        <v>156.19999999999999</v>
      </c>
      <c r="M18" s="118" t="e">
        <f>'Jan 22'!#REF!+'Feb 22'!#REF!+'Mar 22'!#REF!+'Apr 22'!$M18+'May 22'!$M18+'Jun 22'!$M19+'Jul 22'!$M19+'Aug 22'!$M19+'Sept 22'!$M19+'Oct 22'!$M19+'Nov 22'!$M18+'Dec 22'!$M18</f>
        <v>#REF!</v>
      </c>
      <c r="N18" s="118" t="e">
        <f>'Jan 22'!#REF!+'Feb 22'!#REF!+'Mar 22'!#REF!+'Apr 22'!#REF!+'May 22'!#REF!+'Jun 22'!$N19+'Jul 22'!$N19+'Aug 22'!$N19+'Sept 22'!$N19+'Oct 22'!$N19+'Nov 22'!$N18+'Dec 22'!$N18</f>
        <v>#REF!</v>
      </c>
      <c r="O18" s="120" t="e">
        <f t="shared" si="0"/>
        <v>#REF!</v>
      </c>
    </row>
    <row r="19" spans="1:15" s="99" customFormat="1" ht="20.25" customHeight="1" x14ac:dyDescent="0.3">
      <c r="A19" s="117" t="s">
        <v>84</v>
      </c>
      <c r="B19" s="118" t="e">
        <f>'Jan 22'!#REF!+'Feb 22'!#REF!+'Mar 22'!#REF!+'Apr 22'!#REF!+'May 22'!#REF!+'Jun 22'!#REF!+'Jul 22'!#REF!+'Aug 22'!#REF!+'Sept 22'!#REF!+'Oct 22'!#REF!+'Nov 22'!#REF!+'Dec 22'!#REF!</f>
        <v>#REF!</v>
      </c>
      <c r="C19" s="118" t="e">
        <f>'Jan 22'!#REF!+'Feb 22'!#REF!+'Mar 22'!#REF!+'Apr 22'!#REF!+'May 22'!#REF!+'Jun 22'!#REF!+'Jul 22'!#REF!+'Aug 22'!#REF!+'Sept 22'!#REF!+'Oct 22'!#REF!+'Nov 22'!#REF!+'Dec 22'!#REF!</f>
        <v>#REF!</v>
      </c>
      <c r="D19" s="118" t="e">
        <f>'Jan 22'!#REF!+'Feb 22'!#REF!+'Mar 22'!#REF!+'Apr 22'!#REF!+'May 22'!#REF!+'Jun 22'!#REF!+'Jul 22'!#REF!+'Aug 22'!#REF!+'Sept 22'!#REF!+'Oct 22'!#REF!+'Nov 22'!#REF!+'Dec 22'!#REF!</f>
        <v>#REF!</v>
      </c>
      <c r="E19" s="119" t="e">
        <f>'Jan 22'!#REF!+'Feb 22'!#REF!+'Mar 22'!#REF!+'Apr 22'!#REF!+'May 22'!#REF!+'Jun 22'!#REF!+'Jul 22'!#REF!+'Aug 22'!#REF!+'Sept 22'!#REF!+'Oct 22'!#REF!+'Nov 22'!#REF!+'Dec 22'!#REF!</f>
        <v>#REF!</v>
      </c>
      <c r="F19" s="118" t="e">
        <f>'Jan 22'!#REF!+'Feb 22'!#REF!+'Mar 22'!#REF!+'Apr 22'!#REF!+'May 22'!#REF!+'Jun 22'!#REF!+'Jul 22'!#REF!+'Aug 22'!#REF!+'Sept 22'!#REF!+'Oct 22'!#REF!+'Nov 22'!#REF!+'Dec 22'!#REF!</f>
        <v>#REF!</v>
      </c>
      <c r="G19" s="118" t="e">
        <f>'Jan 22'!#REF!+'Feb 22'!#REF!+'Mar 22'!#REF!+'Apr 22'!#REF!+'May 22'!#REF!+'Jun 22'!#REF!+'Jul 22'!#REF!+'Aug 22'!#REF!+'Sept 22'!#REF!+'Oct 22'!#REF!+'Nov 22'!#REF!+'Dec 22'!#REF!</f>
        <v>#REF!</v>
      </c>
      <c r="H19" s="118" t="e">
        <f>'Jan 22'!#REF!+'Feb 22'!#REF!+'Mar 22'!#REF!+'Apr 22'!#REF!+'May 22'!#REF!+'Jun 22'!#REF!+'Jul 22'!#REF!+'Aug 22'!#REF!+'Sept 22'!#REF!+'Oct 22'!#REF!+'Nov 22'!#REF!+'Dec 22'!#REF!</f>
        <v>#REF!</v>
      </c>
      <c r="I19" s="118" t="e">
        <f>'Jan 22'!#REF!+'Feb 22'!#REF!+'Mar 22'!#REF!+'Apr 22'!#REF!+'May 22'!#REF!+'Jun 22'!#REF!+'Jul 22'!#REF!+'Aug 22'!#REF!+'Sept 22'!#REF!+'Oct 22'!#REF!+'Nov 22'!#REF!+'Dec 22'!#REF!</f>
        <v>#REF!</v>
      </c>
      <c r="J19" s="118" t="e">
        <f>'Jan 22'!#REF!+'Feb 22'!#REF!+'Mar 22'!#REF!+'Apr 22'!#REF!+'May 22'!#REF!+'Jun 22'!#REF!+'Jul 22'!#REF!+'Aug 22'!#REF!+'Sept 22'!#REF!+'Oct 22'!#REF!+'Nov 22'!#REF!+'Dec 22'!#REF!</f>
        <v>#REF!</v>
      </c>
      <c r="K19" s="118" t="e">
        <f>'Jan 22'!#REF!+'Feb 22'!#REF!+'Mar 22'!#REF!+'Apr 22'!#REF!+'May 22'!#REF!+'Jun 22'!#REF!+'Jul 22'!#REF!+'Aug 22'!#REF!+'Sept 22'!#REF!+'Oct 22'!#REF!+'Nov 22'!#REF!+'Dec 22'!#REF!</f>
        <v>#REF!</v>
      </c>
      <c r="L19" s="118" t="e">
        <f>'Jan 22'!#REF!+'Feb 22'!#REF!+'Mar 22'!#REF!+'Apr 22'!#REF!+'May 22'!#REF!+'Jun 22'!#REF!+'Jul 22'!#REF!+'Aug 22'!#REF!+'Sept 22'!#REF!+'Oct 22'!#REF!+'Nov 22'!#REF!+'Dec 22'!#REF!</f>
        <v>#REF!</v>
      </c>
      <c r="M19" s="118" t="e">
        <f>'Jan 22'!#REF!+'Feb 22'!#REF!+'Mar 22'!#REF!+'Apr 22'!#REF!+'May 22'!#REF!+'Jun 22'!#REF!+'Jul 22'!#REF!+'Aug 22'!#REF!+'Sept 22'!#REF!+'Oct 22'!#REF!+'Nov 22'!#REF!+'Dec 22'!#REF!</f>
        <v>#REF!</v>
      </c>
      <c r="N19" s="118" t="e">
        <f>'Jan 22'!#REF!+'Feb 22'!#REF!+'Mar 22'!#REF!+'Apr 22'!#REF!+'May 22'!#REF!+'Jun 22'!#REF!+'Jul 22'!#REF!+'Aug 22'!#REF!+'Sept 22'!#REF!+'Oct 22'!#REF!+'Nov 22'!#REF!+'Dec 22'!#REF!</f>
        <v>#REF!</v>
      </c>
      <c r="O19" s="120" t="e">
        <f t="shared" si="0"/>
        <v>#REF!</v>
      </c>
    </row>
    <row r="20" spans="1:15" s="99" customFormat="1" ht="20.25" customHeight="1" x14ac:dyDescent="0.3">
      <c r="A20" s="100" t="s">
        <v>30</v>
      </c>
      <c r="B20" s="118">
        <f>'Jan 22'!$B19+'Feb 22'!$B19+'Mar 22'!$B19+'Apr 22'!$B19+'May 22'!$B19+'Jun 22'!$B20+'Jul 22'!$B20+'Aug 22'!$B20+'Sept 22'!$B20+'Oct 22'!$B20+'Nov 22'!$B19+'Dec 22'!$B19</f>
        <v>6817.6599999999989</v>
      </c>
      <c r="C20" s="118">
        <f>'Jan 22'!$C19+'Feb 22'!$C19+'Mar 22'!$C19+'Apr 22'!$C19+'May 22'!$C19+'Jun 22'!$C20+'Jul 22'!$C20+'Aug 22'!$C20+'Sept 22'!$C20+'Oct 22'!$C20+'Nov 22'!$C19+'Dec 22'!$C19</f>
        <v>19216.04</v>
      </c>
      <c r="D20" s="118">
        <f>'Jan 22'!$D19+'Feb 22'!$D19+'Mar 22'!$D19+'Apr 22'!$D19+'May 22'!$D19+'Jun 22'!D20+'Jul 22'!$D20+'Aug 22'!$D20+'Sept 22'!$D20+'Oct 22'!$D20+'Nov 22'!$D19+'Dec 22'!$D19</f>
        <v>570.79999999999995</v>
      </c>
      <c r="E20" s="119" t="e">
        <f>'Jan 22'!$E19+'Feb 22'!$E19+'Mar 22'!$E19+'Apr 22'!$E19+'May 22'!$E19+'Jun 22'!$E20+'Jul 22'!$E20+'Aug 22'!#REF!+'Aug 22'!$E20+'Oct 22'!$E20+'Nov 22'!$E19+'Dec 22'!$E19</f>
        <v>#REF!</v>
      </c>
      <c r="F20" s="118">
        <f>'Jan 22'!$F19+'Feb 22'!$F19+'Mar 22'!$F19+'Apr 22'!$F19+'May 22'!$F19+'Jun 22'!$F20+'Jul 22'!$F20+'Aug 22'!$F20+'Sept 22'!$F20+'Oct 22'!$F20+'Nov 22'!$F19+'Dec 22'!$F19</f>
        <v>3097.96</v>
      </c>
      <c r="G20" s="118">
        <f>'Jan 22'!$G19+'Feb 22'!$G19+'Mar 22'!$G19+'Apr 22'!$G19+'May 22'!$G19+'Jun 22'!$G20+'Jul 22'!$G20+'Aug 22'!$G20+'Sept 22'!$G20+'Oct 22'!$G20+'Nov 22'!$G19+'Dec 22'!$G19</f>
        <v>0</v>
      </c>
      <c r="H20" s="118">
        <f>'Jan 22'!$H19+'Feb 22'!$H19+'Mar 22'!$H19+'Apr 22'!$H19+'May 22'!$H19+'Jun 22'!$H20+'Jul 22'!$H14+'Aug 22'!$H20+'Sept 22'!$H20+'Oct 22'!$H20+'Nov 22'!$H19+'Dec 22'!$H19</f>
        <v>1839.84</v>
      </c>
      <c r="I20" s="118">
        <f>'Jan 22'!$I19+'Feb 22'!$I19+'Mar 22'!$I19+'Apr 22'!$I19+'May 22'!$I19+'Jun 22'!$I20+'Jul 22'!$I20+'Aug 22'!$I20+'Sept 22'!$I20+'Oct 22'!$I20+'Nov 22'!$I19+'Dec 22'!$I19</f>
        <v>0</v>
      </c>
      <c r="J20" s="118">
        <f>'Jan 22'!$J19+'Feb 22'!$J19+'Mar 22'!$J19+'Apr 22'!$J19+'May 22'!$J19+'Jun 22'!$J20+'Jul 22'!$J20+'Aug 22'!$J20+'Sept 22'!$J20+'Oct 22'!$J20+'Nov 22'!$J19+'Dec 22'!$J19</f>
        <v>0</v>
      </c>
      <c r="K20" s="118">
        <f>'Jan 22'!$K19+'Feb 22'!$K19+'Mar 22'!$K19+'Apr 22'!$K19+'May 22'!$K19+'Jun 22'!$K20+'Jul 22'!$K20+'Aug 22'!$K20+'Sept 22'!$K20+'Oct 22'!$K20+'Nov 22'!$K19+'Dec 22'!$K19</f>
        <v>0</v>
      </c>
      <c r="L20" s="118">
        <f>'Jan 22'!$M19+'Feb 22'!$L19+'Mar 22'!$L19+'Apr 22'!$L19+'May 22'!$L19+'Jun 22'!$L20+'Jul 22'!$L20+'Aug 22'!$L20+'Sept 22'!$L20+'Oct 22'!$L20+'Nov 22'!$L19+'Dec 22'!$L19</f>
        <v>459.96</v>
      </c>
      <c r="M20" s="118" t="e">
        <f>'Jan 22'!#REF!+'Feb 22'!#REF!+'Mar 22'!#REF!+'Apr 22'!$M19+'May 22'!$M19+'Jun 22'!$M20+'Jul 22'!$M20+'Aug 22'!$M20+'Sept 22'!$M20+'Oct 22'!$M20+'Nov 22'!$M19+'Dec 22'!$M19</f>
        <v>#REF!</v>
      </c>
      <c r="N20" s="118" t="e">
        <f>'Jan 22'!#REF!+'Feb 22'!#REF!+'Mar 22'!#REF!+'Apr 22'!#REF!+'May 22'!#REF!+'Jun 22'!$N20+'Jul 22'!$N20+'Aug 22'!$N20+'Sept 22'!$N20+'Oct 22'!$N20+'Nov 22'!$N19+'Dec 22'!$N19</f>
        <v>#REF!</v>
      </c>
      <c r="O20" s="120" t="e">
        <f t="shared" si="0"/>
        <v>#REF!</v>
      </c>
    </row>
    <row r="21" spans="1:15" s="99" customFormat="1" ht="20.25" customHeight="1" x14ac:dyDescent="0.3">
      <c r="A21" s="117" t="s">
        <v>31</v>
      </c>
      <c r="B21" s="118">
        <f>'Jan 22'!$B20+'Feb 22'!$B20+'Mar 22'!$B20+'Apr 22'!$B20+'May 22'!$B20+'Jun 22'!$B21+'Jul 22'!$B21+'Aug 22'!$B21+'Sept 22'!$B21+'Oct 22'!$B21+'Nov 22'!$B20+'Dec 22'!$B20</f>
        <v>5516.4800000000005</v>
      </c>
      <c r="C21" s="118">
        <f>'Jan 22'!$C20+'Feb 22'!$C20+'Mar 22'!$C20+'Apr 22'!$C20+'May 22'!$C20+'Jun 22'!$C21+'Jul 22'!$C21+'Aug 22'!$C21+'Sept 22'!$C21+'Oct 22'!$C21+'Nov 22'!$C20+'Dec 22'!$C20</f>
        <v>19216.04</v>
      </c>
      <c r="D21" s="118">
        <f>'Jan 22'!$D20+'Feb 22'!$D20+'Mar 22'!$D20+'Apr 22'!$D20+'May 22'!$D20+'Jun 22'!D21+'Jul 22'!$D21+'Aug 22'!$D21+'Sept 22'!$D21+'Oct 22'!$D21+'Nov 22'!$D20+'Dec 22'!$D20</f>
        <v>0</v>
      </c>
      <c r="E21" s="119">
        <f>'Jan 22'!$E20+'Feb 22'!$E20+'Mar 22'!$E20+'Apr 22'!$E20+'May 22'!$E20+'Jun 22'!$E21+'Jul 22'!$E21+'Aug 22'!$E21+'Sept 22'!$E21+'Oct 22'!$E21+'Nov 22'!$E20+'Dec 22'!$E20</f>
        <v>0</v>
      </c>
      <c r="F21" s="118">
        <f>'Jan 22'!$F20+'Feb 22'!$F20+'Mar 22'!$F20+'Apr 22'!$F20+'May 22'!$F20+'Jun 22'!$F21+'Jul 22'!$F21+'Aug 22'!$F21+'Sept 22'!$F21+'Oct 22'!$F21+'Nov 22'!$F20+'Dec 22'!$F20</f>
        <v>0</v>
      </c>
      <c r="G21" s="118">
        <f>'Jan 22'!$G20+'Feb 22'!$G20+'Mar 22'!$G20+'Apr 22'!$G20+'May 22'!$G20+'Jun 22'!$G21+'Jul 22'!$G21+'Aug 22'!$G21+'Sept 22'!$G21+'Oct 22'!$G21+'Nov 22'!$G20+'Dec 22'!$G20</f>
        <v>0</v>
      </c>
      <c r="H21" s="118">
        <f>'Jan 22'!$H20+'Feb 22'!$H20+'Mar 22'!$H20+'Apr 22'!$H20+'May 22'!$H20+'Jun 22'!$H21+'Jul 22'!$H21+'Aug 22'!$H21+'Sept 22'!$H21+'Oct 22'!$H21+'Nov 22'!$H20+'Dec 22'!$H20</f>
        <v>0</v>
      </c>
      <c r="I21" s="118">
        <f>'Jan 22'!$I20+'Feb 22'!$I20+'Mar 22'!$I20+'Apr 22'!$I20+'May 22'!$I20+'Jun 22'!$I21+'Jul 22'!$I21+'Aug 22'!$I21+'Sept 22'!$I21+'Oct 22'!$I21+'Nov 22'!$I20+'Dec 22'!$I20</f>
        <v>0</v>
      </c>
      <c r="J21" s="118">
        <f>'Jan 22'!$J20+'Feb 22'!$J20+'Mar 22'!$J20+'Apr 22'!$J20+'May 22'!$J20+'Jun 22'!$J21+'Jul 22'!$J21+'Aug 22'!$J21+'Sept 22'!$J21+'Oct 22'!$J21+'Nov 22'!$J20+'Dec 22'!$J20</f>
        <v>0</v>
      </c>
      <c r="K21" s="118">
        <f>'Jan 22'!$K20+'Feb 22'!$K20+'Mar 22'!$K20+'Apr 22'!$K20+'May 22'!$K20+'Jun 22'!$K21+'Jul 22'!$K21+'Aug 22'!$K21+'Sept 22'!$K21+'Oct 22'!$K21+'Nov 22'!$K20+'Dec 22'!$K20</f>
        <v>0</v>
      </c>
      <c r="L21" s="118">
        <f>'Jan 22'!$M20+'Feb 22'!$L20+'Mar 22'!$L20+'Apr 22'!$L20+'May 22'!$L20+'Jun 22'!$L21+'Jul 22'!$L21+'Aug 22'!$L21+'Sept 22'!$L21+'Oct 22'!$L21+'Nov 22'!$L20+'Dec 22'!$L20</f>
        <v>0</v>
      </c>
      <c r="M21" s="118" t="e">
        <f>'Jan 22'!#REF!+'Feb 22'!#REF!+'Mar 22'!#REF!+'Apr 22'!$M20+'May 22'!$M20+'Jun 22'!$M21+'Jul 22'!$M21+'Aug 22'!$M21+'Sept 22'!$M21+'Oct 22'!$M21+'Nov 22'!$M20+'Dec 22'!$M20</f>
        <v>#REF!</v>
      </c>
      <c r="N21" s="118" t="e">
        <f>'Jan 22'!#REF!+'Feb 22'!#REF!+'Mar 22'!#REF!+'Apr 22'!#REF!+'May 22'!#REF!+'Jun 22'!$N21+'Jul 22'!$N21+'Aug 22'!$N21+'Sept 22'!$N21+'Oct 22'!$N21+'Nov 22'!$N20+'Dec 22'!$N20</f>
        <v>#REF!</v>
      </c>
      <c r="O21" s="120" t="e">
        <f t="shared" si="0"/>
        <v>#REF!</v>
      </c>
    </row>
    <row r="22" spans="1:15" s="99" customFormat="1" ht="20.25" customHeight="1" x14ac:dyDescent="0.3">
      <c r="A22" s="100" t="s">
        <v>32</v>
      </c>
      <c r="B22" s="118">
        <f>'Jan 22'!$B21+'Feb 22'!$B21+'Mar 22'!$B21+'Apr 22'!$B21+'May 22'!$B21+'Jun 22'!$B22+'Jul 22'!$B22+'Aug 22'!$B22+'Sept 22'!$B22+'Oct 22'!$B22+'Nov 22'!$B21+'Dec 22'!$B21</f>
        <v>4484.3499999999995</v>
      </c>
      <c r="C22" s="118">
        <f>'Jan 22'!$C21+'Feb 22'!$C21+'Mar 22'!$C21+'Apr 22'!$C21+'May 22'!$C21+'Jun 22'!$C22+'Jul 22'!$C22+'Aug 22'!$C22+'Sept 22'!$C22+'Oct 22'!$C22+'Nov 22'!$C21+'Dec 22'!$C21</f>
        <v>19216.04</v>
      </c>
      <c r="D22" s="118">
        <f>'Jan 22'!$D21+'Feb 22'!$D21+'Mar 22'!$D21+'Apr 22'!$D21+'May 22'!$D21+'Jun 22'!D22+'Jul 22'!$D22+'Aug 22'!$D22+'Sept 22'!$D22+'Oct 22'!$D22+'Nov 22'!$D21+'Dec 22'!$D21</f>
        <v>0</v>
      </c>
      <c r="E22" s="119">
        <f>'Jan 22'!$E21+'Feb 22'!$E21+'Mar 22'!$E21+'Apr 22'!$E21+'May 22'!$E21+'Jun 22'!$E22+'Jul 22'!$E22+'Aug 22'!$E22+'Sept 22'!$E22+'Oct 22'!$E22+'Nov 22'!$E21+'Dec 22'!$E21</f>
        <v>0</v>
      </c>
      <c r="F22" s="118">
        <f>'Jan 22'!$F21+'Feb 22'!$F21+'Mar 22'!$F21+'Apr 22'!$F21+'May 22'!$F21+'Jun 22'!$F22+'Jul 22'!$F22+'Aug 22'!$F22+'Sept 22'!$F22+'Oct 22'!$F22+'Nov 22'!$F21+'Dec 22'!$F21</f>
        <v>0</v>
      </c>
      <c r="G22" s="118">
        <f>'Jan 22'!$G21+'Feb 22'!$G21+'Mar 22'!$G21+'Apr 22'!$G21+'May 22'!$G21+'Jun 22'!$G22+'Jul 22'!$G22+'Aug 22'!$G22+'Sept 22'!$G22+'Oct 22'!$G22+'Nov 22'!$G21+'Dec 22'!$G21</f>
        <v>0</v>
      </c>
      <c r="H22" s="118">
        <f>'Jan 22'!$H21+'Feb 22'!$H21+'Mar 22'!$H21+'Apr 22'!$H21+'May 22'!$H21+'Jun 22'!$H22+'Jul 22'!$H22+'Aug 22'!$H22+'Sept 22'!$H22+'Oct 22'!$H22+'Nov 22'!$H21+'Dec 22'!$H21</f>
        <v>0</v>
      </c>
      <c r="I22" s="118">
        <f>'Jan 22'!$I21+'Feb 22'!$I21+'Mar 22'!$I21+'Apr 22'!$I21+'May 22'!$I21+'Jun 22'!$I22+'Jul 22'!$I22+'Aug 22'!$I22+'Sept 22'!$I22+'Oct 22'!$I22+'Nov 22'!$I21+'Dec 22'!$I21</f>
        <v>0</v>
      </c>
      <c r="J22" s="118">
        <f>'Jan 22'!$J21+'Feb 22'!$J21+'Mar 22'!$J21+'Apr 22'!$J21+'May 22'!$J21+'Jun 22'!$J22+'Jul 22'!$J22+'Aug 22'!$J22+'Sept 22'!$J22+'Oct 22'!$J22+'Nov 22'!$J21+'Dec 22'!$J21</f>
        <v>0</v>
      </c>
      <c r="K22" s="118">
        <f>'Jan 22'!$K21+'Feb 22'!$K21+'Mar 22'!$K21+'Apr 22'!$K21+'May 22'!$K21+'Jun 22'!$K22+'Jul 22'!$K22+'Aug 22'!$K22+'Sept 22'!$K22+'Oct 22'!$K22+'Nov 22'!$K21+'Dec 22'!$K21</f>
        <v>575</v>
      </c>
      <c r="L22" s="118">
        <f>'Jan 22'!$M21+'Feb 22'!$L21+'Mar 22'!$L21+'Apr 22'!$L21+'May 22'!$L21+'Jun 22'!$L22+'Jul 22'!$L22+'Aug 22'!$L22+'Sept 22'!$L22+'Oct 22'!$L22+'Nov 22'!$L21+'Dec 22'!$L21</f>
        <v>709.21</v>
      </c>
      <c r="M22" s="118" t="e">
        <f>'Jan 22'!#REF!+'Feb 22'!#REF!+'Mar 22'!#REF!+'Apr 22'!$M21+'May 22'!$M21+'Jun 22'!$M22+'Jul 22'!$M22+'Aug 22'!$M22+'Sept 22'!$M22+'Oct 22'!$M22+'Nov 22'!$M21+'Dec 22'!$M21</f>
        <v>#REF!</v>
      </c>
      <c r="N22" s="118" t="e">
        <f>'Jan 22'!#REF!+'Feb 22'!#REF!+'Mar 22'!#REF!+'Apr 22'!#REF!+'May 22'!#REF!+'Jun 22'!$N22+'Jul 22'!$N22+'Aug 22'!$N22+'Sept 22'!$N22+'Oct 22'!$N22+'Nov 22'!$N21+'Dec 22'!$N21</f>
        <v>#REF!</v>
      </c>
      <c r="O22" s="120" t="e">
        <f t="shared" si="0"/>
        <v>#REF!</v>
      </c>
    </row>
    <row r="23" spans="1:15" s="99" customFormat="1" ht="20.25" customHeight="1" x14ac:dyDescent="0.3">
      <c r="A23" s="117" t="s">
        <v>33</v>
      </c>
      <c r="B23" s="118">
        <f>'Jan 22'!$B22+'Feb 22'!$B22+'Mar 22'!$B22+'Apr 22'!$B22+'May 22'!$B22+'Jun 22'!$B23+'Jul 22'!$B23+'Aug 22'!$B23+'Sept 22'!$B23+'Oct 22'!$B23+'Nov 22'!$B22+'Dec 22'!$B22</f>
        <v>6817.6599999999989</v>
      </c>
      <c r="C23" s="118">
        <f>'Jan 22'!$C22+'Feb 22'!$C22+'Mar 22'!$C22+'Apr 22'!$C22+'May 22'!$C22+'Jun 22'!$C23+'Jul 22'!$C23+'Aug 22'!$C23+'Sept 22'!$C23+'Oct 22'!$C23+'Nov 22'!$C22+'Dec 22'!$C22</f>
        <v>19216.04</v>
      </c>
      <c r="D23" s="118">
        <f>'Jan 22'!$D22+'Feb 22'!$D22+'Mar 22'!$D22+'Apr 22'!$D22+'May 22'!$D22+'Jun 22'!D23+'Jul 22'!$D23+'Aug 22'!$D23+'Sept 22'!$D23+'Oct 22'!$D23+'Nov 22'!$D22+'Dec 22'!$D22</f>
        <v>0</v>
      </c>
      <c r="E23" s="119">
        <f>'Jan 22'!$E22+'Feb 22'!$E22+'Mar 22'!$E22+'Apr 22'!$E22+'May 22'!$E22+'Jun 22'!$E23+'Jul 22'!$E23+'Aug 22'!$E23+'Sept 22'!$E23+'Oct 22'!$E23+'Nov 22'!$E22+'Dec 22'!$E22</f>
        <v>6783.9100000000017</v>
      </c>
      <c r="F23" s="118">
        <f>'Jan 22'!$F22+'Feb 22'!$F22+'Mar 22'!$F22+'Apr 22'!$F22+'May 22'!$F22+'Jun 22'!$F23+'Jul 22'!$F23+'Aug 22'!$F23+'Sept 22'!$F23+'Oct 22'!$F23+'Nov 22'!$F22+'Dec 22'!$F22</f>
        <v>3050.16</v>
      </c>
      <c r="G23" s="118">
        <f>'Jan 22'!$G22+'Feb 22'!$G22+'Mar 22'!$G22+'Apr 22'!$G22+'May 22'!$G22+'Jun 22'!$G23+'Jul 22'!$G23+'Aug 22'!$G23+'Sept 22'!$G23+'Oct 22'!$G23+'Nov 22'!$G22+'Dec 22'!$G22</f>
        <v>0</v>
      </c>
      <c r="H23" s="118">
        <f>'Jan 22'!$H22+'Feb 22'!$H22+'Mar 22'!$H22+'Apr 22'!$H22+'May 22'!$H22+'Jun 22'!$H23+'Jul 22'!$H23+'Aug 22'!$H23+'Sept 22'!$H23+'Oct 22'!$H23+'Nov 22'!$H22+'Dec 22'!$H22</f>
        <v>0</v>
      </c>
      <c r="I23" s="118">
        <f>'Jan 22'!$I22+'Feb 22'!$I22+'Mar 22'!$I22+'Apr 22'!$I22+'May 22'!$I22+'Jun 22'!$I23+'Jul 22'!$I23+'Aug 22'!$I23+'Sept 22'!$I23+'Oct 22'!$I23+'Nov 22'!$I22+'Dec 22'!$I22</f>
        <v>0</v>
      </c>
      <c r="J23" s="118">
        <f>'Jan 22'!$J22+'Feb 22'!$J22+'Mar 22'!$J22+'Apr 22'!$J22+'May 22'!$J22+'Jun 22'!$J23+'Jul 22'!$J23+'Aug 22'!$J23+'Sept 22'!$J23+'Oct 22'!$J23+'Nov 22'!$J22+'Dec 22'!$J22</f>
        <v>0</v>
      </c>
      <c r="K23" s="118">
        <f>'Jan 22'!$K22+'Feb 22'!$K22+'Mar 22'!$K22+'Apr 22'!$K22+'May 22'!$K22+'Jun 22'!$K23+'Jul 22'!$K23+'Aug 22'!$K23+'Sept 22'!$K23+'Oct 22'!$K23+'Nov 22'!$K22+'Dec 22'!$K22</f>
        <v>175</v>
      </c>
      <c r="L23" s="118">
        <f>'Jan 22'!$M22+'Feb 22'!$L22+'Mar 22'!$L22+'Apr 22'!$L22+'May 22'!$L22+'Jun 22'!$L23+'Jul 22'!$L23+'Aug 22'!$L23+'Sept 22'!$L23+'Oct 22'!$L23+'Nov 22'!$L22+'Dec 22'!$L22</f>
        <v>0</v>
      </c>
      <c r="M23" s="118" t="e">
        <f>'Jan 22'!#REF!+'Feb 22'!#REF!+'Mar 22'!#REF!+'Apr 22'!$M22+'May 22'!$M22+'Jun 22'!$M23+'Jul 22'!$M23+'Aug 22'!$M23+'Sept 22'!$M23+'Oct 22'!$M23+'Nov 22'!$M22+'Dec 22'!$M22</f>
        <v>#REF!</v>
      </c>
      <c r="N23" s="118" t="e">
        <f>'Jan 22'!#REF!+'Feb 22'!#REF!+'Mar 22'!#REF!+'Apr 22'!#REF!+'May 22'!#REF!+'Jun 22'!$N23+'Jul 22'!$N23+'Aug 22'!$N23+'Sept 22'!$N23+'Oct 22'!$N23+'Nov 22'!$N22+'Dec 22'!$N22</f>
        <v>#REF!</v>
      </c>
      <c r="O23" s="120" t="e">
        <f t="shared" si="0"/>
        <v>#REF!</v>
      </c>
    </row>
    <row r="24" spans="1:15" s="99" customFormat="1" ht="18.600000000000001" customHeight="1" x14ac:dyDescent="0.3">
      <c r="A24" s="100" t="s">
        <v>85</v>
      </c>
      <c r="B24" s="118">
        <f>'Mar 22'!$B23+'Apr 22'!$B23+'May 22'!$B23+'Jun 22'!$B24+'Jul 22'!$B24+'Aug 22'!$B24+'Sept 22'!$B24+'Oct 22'!$B24+'Nov 22'!$B23+'Dec 22'!$B23</f>
        <v>5451.2599999999993</v>
      </c>
      <c r="C24" s="118">
        <f>'Mar 22'!$C23+'Apr 22'!$C23+'May 22'!$C23+'Jun 22'!$C24+'Jul 22'!$C24+'Aug 22'!$C24+'Sept 22'!$C24+'Oct 22'!$C24+'Nov 22'!$C23+'Dec 22'!$C23</f>
        <v>15187.2</v>
      </c>
      <c r="D24" s="118">
        <f>'Mar 22'!$D23+'Apr 22'!$D23+'May 22'!$D23+'Jun 22'!D24+'Jul 22'!$D24+'Aug 22'!$D24+'Sept 22'!$D24+'Oct 22'!$D24+'Nov 22'!$D23+'Dec 22'!$D23</f>
        <v>0</v>
      </c>
      <c r="E24" s="119">
        <f>'Mar 22'!$E23+'Apr 22'!$E23+'May 22'!$E23+'Jun 22'!$E24+'Jul 22'!$E24+'Aug 22'!$E24+'Sept 22'!$E24+'Oct 22'!$E24+'Nov 22'!$E23+'Dec 22'!$E23</f>
        <v>0</v>
      </c>
      <c r="F24" s="118">
        <f>'Mar 22'!$F23+'Apr 22'!$F23+'May 22'!$F23+'Jun 22'!$F24+'Jul 22'!$F24+'Aug 22'!$F24+'Sept 22'!$F24+'Oct 22'!$F24+'Nov 22'!$F23+'Dec 22'!$F23</f>
        <v>0</v>
      </c>
      <c r="G24" s="118">
        <f>'Mar 22'!$G23+'Apr 22'!$G23+'May 22'!$G23+'Jun 22'!$G24+'Jul 22'!$G24+'Aug 22'!$G24+'Sept 22'!$G24+'Oct 22'!$G24+'Nov 22'!$G23+'Dec 22'!$G23</f>
        <v>0</v>
      </c>
      <c r="H24" s="118">
        <f>'Mar 22'!$H23+'Apr 22'!$H23+'May 22'!$H23+'Jun 22'!$H24+'Jul 22'!$H24+'Aug 22'!$H24+'Sept 22'!$H24+'Oct 22'!$H24+'Nov 22'!$H23+'Dec 22'!$H23</f>
        <v>0</v>
      </c>
      <c r="I24" s="118">
        <f>'Mar 22'!$I23+'Apr 22'!$I23+'May 22'!$I23+'Jun 22'!$I24+'Jul 22'!$I24+'Aug 22'!$I24+'Sept 22'!$I24+'Oct 22'!$I24+'Nov 22'!$I23+'Dec 22'!$I23</f>
        <v>0</v>
      </c>
      <c r="J24" s="118">
        <f>'Mar 22'!$J23+'Apr 22'!$J23+'May 22'!$J23+'Jun 22'!$J24+'Jul 22'!$J24+'Aug 22'!$J24+'Sept 22'!$J24+'Oct 22'!$J24+'Nov 22'!$J23+'Dec 22'!$J23</f>
        <v>0</v>
      </c>
      <c r="K24" s="118">
        <f>'Mar 22'!$K23+'Apr 22'!$K23+'May 22'!$K23+'Jun 22'!$K24+'Jul 22'!$K24+'Aug 22'!$K24+'Sept 22'!$K24+'Oct 22'!$K24+'Nov 22'!$K23+'Dec 22'!$K23</f>
        <v>0</v>
      </c>
      <c r="L24" s="118">
        <f>'Mar 22'!$L23+'Apr 22'!$L23+'May 22'!$L23+'Jun 22'!$L24+'Jul 22'!$L24+'Aug 22'!$L24+'Sept 22'!$L24+'Oct 22'!$L24+'Nov 22'!$L23+'Dec 22'!$L23</f>
        <v>0</v>
      </c>
      <c r="M24" s="118" t="e">
        <f>'Mar 22'!#REF!+'Apr 22'!$M23+'May 22'!$M23+'Jun 22'!$M24+'Jul 22'!$M24+'Aug 22'!$M24+'Sept 22'!$M24+'Oct 22'!$M24+'Nov 22'!$M23+'Dec 22'!$M23</f>
        <v>#REF!</v>
      </c>
      <c r="N24" s="118" t="e">
        <f>'Mar 22'!#REF!+'Apr 22'!#REF!+'May 22'!#REF!+'Jun 22'!$N24+'Jul 22'!$N24+'Aug 22'!$N24+'Sept 22'!$N24+'Oct 22'!$N24+'Nov 22'!$N23+'Dec 22'!$N23</f>
        <v>#REF!</v>
      </c>
      <c r="O24" s="120" t="e">
        <f t="shared" si="0"/>
        <v>#REF!</v>
      </c>
    </row>
    <row r="25" spans="1:15" s="99" customFormat="1" ht="20.25" customHeight="1" x14ac:dyDescent="0.3">
      <c r="A25" s="117" t="s">
        <v>86</v>
      </c>
      <c r="B25" s="118">
        <f>'Jan 22'!$B24+'Feb 22'!$B24+'Mar 22'!$B24+'Apr 22'!$B24+'May 22'!$B24+'Jun 22'!$B25+'Jul 22'!$B25+'Aug 22'!$B25+'Sept 22'!$B25+'Oct 22'!$B25+'Nov 22'!$B24+'Dec 22'!$B24</f>
        <v>6196.1200000000017</v>
      </c>
      <c r="C25" s="118">
        <f>'Jan 22'!$C24+'Feb 22'!$C24+'Mar 22'!$C24+'Apr 22'!$C24+'May 22'!$C24+'Jun 22'!$C25+'Jul 22'!$C25+'Aug 22'!$C25+'Sept 22'!$C25+'Oct 22'!$C25+'Nov 22'!$C24+'Dec 22'!$C24</f>
        <v>19216.04</v>
      </c>
      <c r="D25" s="118">
        <f>'Jan 22'!$D24+'Feb 22'!$D24+'Mar 22'!$D24+'Apr 22'!$D24+'May 22'!$D24+'Jun 22'!D25+'Jul 22'!$D25+'Aug 22'!$D25+'Sept 22'!$D25+'Oct 22'!$D25+'Nov 22'!$D24+'Dec 22'!$D24</f>
        <v>0</v>
      </c>
      <c r="E25" s="119">
        <f>'Jan 22'!$E24+'Feb 22'!$E24+'Mar 22'!$E24+'Apr 22'!$E24+'May 22'!$E24+'Jun 22'!$E25+'Jul 22'!$E25+'Aug 22'!$E25+'Sept 22'!$E25+'Oct 22'!$E25+'Nov 22'!$E24+'Dec 22'!$E24</f>
        <v>0</v>
      </c>
      <c r="F25" s="118">
        <f>'Jan 22'!$F24+'Feb 22'!$F24+'Mar 22'!$F24+'Apr 22'!$F24+'May 22'!$F24+'Jun 22'!$F25+'Jul 22'!$F25+'Aug 22'!$F25+'Sept 22'!$F25+'Oct 22'!$F25+'Nov 22'!$F24+'Dec 22'!$F24</f>
        <v>0</v>
      </c>
      <c r="G25" s="118">
        <f>'Jan 22'!$G24+'Feb 22'!$G24+'Mar 22'!$G24+'Apr 22'!$G24+'May 22'!$G24+'Jun 22'!$G25+'Jul 22'!$G25+'Aug 22'!$G25+'Sept 22'!$G25+'Oct 22'!$G25+'Nov 22'!$G24+'Dec 22'!$G24</f>
        <v>0</v>
      </c>
      <c r="H25" s="118">
        <f>'Jan 22'!$H24+'Feb 22'!$H24+'Mar 22'!$H24+'Apr 22'!$H24+'May 22'!$H24+'Jun 22'!$H25+'Jul 22'!$H25+'Aug 22'!$H25+'Sept 22'!$H25+'Oct 22'!$H25+'Nov 22'!$H24+'Dec 22'!$H24</f>
        <v>0</v>
      </c>
      <c r="I25" s="118">
        <f>'Jan 22'!$I24+'Feb 22'!$I24+'Mar 22'!$I24+'Apr 22'!$I24+'May 22'!$I24+'Jun 22'!$I25+'Jul 22'!$I25+'Aug 22'!$I25+'Sept 22'!$I25+'Oct 22'!$I25+'Nov 22'!$I24+'Dec 22'!$I24</f>
        <v>0</v>
      </c>
      <c r="J25" s="118">
        <f>'Jan 22'!$J24+'Feb 22'!$J24+'Mar 22'!$J24+'Apr 22'!$J24+'May 22'!$J24+'Jun 22'!$J25+'Jul 22'!$J25+'Aug 22'!$J25+'Sept 22'!$J25+'Oct 22'!$J25+'Nov 22'!$J24+'Dec 22'!$J24</f>
        <v>0</v>
      </c>
      <c r="K25" s="118">
        <f>'Jan 22'!$K24+'Feb 22'!$K24+'Mar 22'!$K24+'Apr 22'!$K24+'May 22'!$K24+'Jun 22'!$K25+'Jul 22'!$K25+'Aug 22'!$K25+'Sept 22'!$K25+'Oct 22'!$K25+'Nov 22'!$K24+'Dec 22'!$K24</f>
        <v>0</v>
      </c>
      <c r="L25" s="118">
        <f>'Jan 22'!$M24+'Feb 22'!$L24+'Mar 22'!$L24+'Apr 22'!$L24+'May 22'!$L24+'Jun 22'!$L25+'Jul 22'!$L25+'Aug 22'!$L25+'Sept 22'!$L25+'Oct 22'!$L25+'Nov 22'!$L24+'Dec 22'!$L24</f>
        <v>0</v>
      </c>
      <c r="M25" s="118" t="e">
        <f>'Jan 22'!#REF!+'Feb 22'!#REF!+'Mar 22'!#REF!+'Apr 22'!$M24+'May 22'!$M24+'Jun 22'!$M25+'Jul 22'!$M25+'Aug 22'!$M25+'Sept 22'!$M25+'Oct 22'!$M25+'Nov 22'!$M24+'Dec 22'!$M24</f>
        <v>#REF!</v>
      </c>
      <c r="N25" s="118" t="e">
        <f>'Jan 22'!#REF!+'Feb 22'!#REF!+'Mar 22'!#REF!+'Apr 22'!#REF!+'May 22'!#REF!+'Jun 22'!$N25+'Jul 22'!$N25+'Aug 22'!$N25+'Sept 22'!$N25+'Oct 22'!$N25+'Nov 22'!$N24+'Dec 22'!$N24</f>
        <v>#REF!</v>
      </c>
      <c r="O25" s="120" t="e">
        <f t="shared" si="0"/>
        <v>#REF!</v>
      </c>
    </row>
    <row r="26" spans="1:15" s="99" customFormat="1" ht="20.25" customHeight="1" x14ac:dyDescent="0.3">
      <c r="A26" s="100" t="s">
        <v>87</v>
      </c>
      <c r="B26" s="118">
        <f>'Jan 22'!$B25+'Feb 22'!$B25+'Mar 22'!$B25+'Apr 22'!$B25+'May 22'!$B25+'Jun 22'!$B26+'Jul 22'!$B26+'Aug 22'!$B26+'Sept 22'!$B26+'Oct 22'!$B26+'Nov 22'!$B25+'Dec 22'!$B25</f>
        <v>4064.2</v>
      </c>
      <c r="C26" s="118">
        <f>'Jan 22'!$C25+'Feb 22'!$C25+'Mar 22'!$C25+'Apr 22'!$C25+'May 22'!$C25+'Jun 22'!$C26+'Jul 22'!$C26+'Aug 22'!$C26+'Sept 22'!$C26+'Oct 22'!$C26+'Nov 22'!$C25+'Dec 22'!$C25</f>
        <v>12128.68</v>
      </c>
      <c r="D26" s="118">
        <f>'Jan 22'!$D25+'Feb 22'!$D25+'Mar 22'!$D25+'Apr 22'!$D25+'May 22'!$D25+'Jun 22'!D26+'Jul 22'!$D26+'Aug 22'!$D26+'Sept 22'!$D26+'Oct 22'!$D26+'Nov 22'!$D25+'Dec 22'!$D25</f>
        <v>0</v>
      </c>
      <c r="E26" s="119">
        <f>'Jan 22'!$E25+'Feb 22'!$E25+'Mar 22'!$E25+'Apr 22'!$E25+'May 22'!$E25+'Jun 22'!$E26+'Jul 22'!$E26+'Aug 22'!$E26+'Sept 22'!$E26+'Oct 22'!$E26+'Nov 22'!$E25+'Dec 22'!$E25</f>
        <v>0</v>
      </c>
      <c r="F26" s="118">
        <f>'Jan 22'!$F25+'Feb 22'!$F25+'Mar 22'!$F25+'Apr 22'!$F25+'May 22'!$F25+'Jun 22'!$F26+'Jul 22'!$F26+'Aug 22'!$F26+'Sept 22'!$F26+'Oct 22'!$F26+'Nov 22'!$F25+'Dec 22'!$F25</f>
        <v>0</v>
      </c>
      <c r="G26" s="118">
        <f>'Jan 22'!$G25+'Feb 22'!$G25+'Mar 22'!$G25+'Apr 22'!$G25+'May 22'!$G25+'Jun 22'!$G26+'Jul 22'!$G26+'Aug 22'!$G26+'Sept 22'!$G26+'Oct 22'!$G26+'Nov 22'!$G25+'Dec 22'!$G25</f>
        <v>0</v>
      </c>
      <c r="H26" s="118">
        <v>0</v>
      </c>
      <c r="I26" s="118">
        <f>'Jan 22'!$I25+'Feb 22'!$I25+'Mar 22'!$I25+'Apr 22'!$I25+'May 22'!$I25+'Jun 22'!$I26+'Jul 22'!$I26+'Aug 22'!$I26+'Sept 22'!$I26+'Oct 22'!$I26+'Nov 22'!$I25+'Dec 22'!$I25</f>
        <v>0</v>
      </c>
      <c r="J26" s="118">
        <f>'Jan 22'!$J25+'Feb 22'!$J25+'Mar 22'!$J25+'Apr 22'!$J25+'May 22'!$J25+'Jun 22'!$J26+'Jul 22'!$J26+'Aug 22'!$J26+'Sept 22'!$J26+'Oct 22'!$J26+'Nov 22'!$J25+'Dec 22'!$J25</f>
        <v>0</v>
      </c>
      <c r="K26" s="118">
        <f>'Jan 22'!$K25+'Feb 22'!$K25+'Mar 22'!$K25+'Apr 22'!$K25+'May 22'!$K25+'Jun 22'!$K26+'Jul 22'!$K26+'Aug 22'!$K26+'Sept 22'!$K26+'Oct 22'!$K26+'Nov 22'!$K25+'Dec 22'!$K25</f>
        <v>0</v>
      </c>
      <c r="L26" s="118">
        <f>'Jan 22'!$M25+'Feb 22'!$L25+'Mar 22'!$L25+'Apr 22'!$L25+'May 22'!$L25+'Jun 22'!$L26+'Jul 22'!$L26+'Aug 22'!$L26+'Sept 22'!$L26+'Oct 22'!$L26+'Nov 22'!$L25+'Dec 22'!$L25</f>
        <v>0</v>
      </c>
      <c r="M26" s="118" t="e">
        <f>'Jan 22'!#REF!+'Feb 22'!#REF!+'Mar 22'!#REF!+'Apr 22'!$M25+'May 22'!$M25+'Jun 22'!$M26+'Jul 22'!$M26+'Aug 22'!$M26+'Sept 22'!$M26+'Oct 22'!$M26+'Nov 22'!$M25+'Dec 22'!$M25</f>
        <v>#REF!</v>
      </c>
      <c r="N26" s="118" t="e">
        <f>'Jan 22'!#REF!+'Feb 22'!#REF!+'Mar 22'!#REF!+'Apr 22'!#REF!+'May 22'!#REF!+'Jun 22'!$N26+'Jul 22'!$N26+'Aug 22'!$N26+'Sept 22'!$N26+'Oct 22'!$N26+'Nov 22'!$N25+'Dec 22'!$N25</f>
        <v>#REF!</v>
      </c>
      <c r="O26" s="120" t="e">
        <f t="shared" si="0"/>
        <v>#REF!</v>
      </c>
    </row>
    <row r="27" spans="1:15" s="99" customFormat="1" ht="20.25" customHeight="1" x14ac:dyDescent="0.3">
      <c r="A27" s="117" t="s">
        <v>37</v>
      </c>
      <c r="B27" s="118">
        <f>'Mar 22'!$B26+'Apr 22'!$B26+'May 22'!$B26+'Jun 22'!$B27+'Jul 22'!$B27+'Aug 22'!$B27+'Sept 22'!$B27+'Oct 22'!$B27+'Nov 22'!$B26+'Dec 22'!$B26</f>
        <v>4817.24</v>
      </c>
      <c r="C27" s="118">
        <f>'Mar 22'!$C26+'Apr 22'!$C26+'May 22'!$C26+'Jun 22'!$C27+'Jul 22'!$C27+'Aug 22'!$C27+'Sept 22'!$C27+'Oct 22'!$C27+'Nov 22'!$C26+'Dec 22'!$C26</f>
        <v>15187.2</v>
      </c>
      <c r="D27" s="118">
        <f>'Mar 22'!$D26+'Apr 22'!$D26+'May 22'!$D26+'Jun 22'!D27+'Jul 22'!$D27+'Aug 22'!$D27+'Sept 22'!$D27+'Oct 22'!$D27+'Nov 22'!$D26+'Dec 22'!$D26</f>
        <v>0</v>
      </c>
      <c r="E27" s="119">
        <f>'Mar 22'!$E26+'Apr 22'!$E26+'May 22'!$E26+'Jun 22'!$E27+'Jul 22'!$E27+'Aug 22'!$E27+'Sept 22'!$E27+'Oct 22'!$E27+'Nov 22'!$E26+'Dec 22'!$E26</f>
        <v>0</v>
      </c>
      <c r="F27" s="118">
        <f>'Mar 22'!$F26+'Apr 22'!$F26+'May 22'!$F26+'Jun 22'!$F27+'Jul 22'!$F27+'Aug 22'!$F27+'Sept 22'!$F27+'Oct 22'!$F27+'Nov 22'!$F26+'Dec 22'!$F26</f>
        <v>0</v>
      </c>
      <c r="G27" s="118">
        <f>'Mar 22'!$G26+'Apr 22'!$G26+'May 22'!$G26+'Jun 22'!$G27+'Jul 22'!$G27+'Aug 22'!$G27+'Sept 22'!$G27+'Oct 22'!$G27+'Nov 22'!$G26+'Dec 22'!$G26</f>
        <v>0</v>
      </c>
      <c r="H27" s="118">
        <f>'Mar 22'!$H26+'Apr 22'!$H26+'May 22'!$H26+'Jun 22'!$H27+'Jul 22'!$H27+'Aug 22'!$H27+'Sept 22'!$H27+'Oct 22'!$H27+'Nov 22'!$H26+'Dec 22'!$H26</f>
        <v>0</v>
      </c>
      <c r="I27" s="118">
        <f>'Mar 22'!$I26+'Apr 22'!$I26+'May 22'!$I26+'Jun 22'!$I27+'Jul 22'!$I27+'Aug 22'!$I27+'Sept 22'!$I27+'Oct 22'!$I27+'Nov 22'!$I26+'Dec 22'!$I26</f>
        <v>0</v>
      </c>
      <c r="J27" s="118">
        <f>'Mar 22'!$J26+'Apr 22'!$J26+'May 22'!$J26+'Jun 22'!$J27+'Jul 22'!$J27+'Aug 22'!$J27+'Sept 22'!$J27+'Oct 22'!$J27+'Nov 22'!$J26+'Dec 22'!$J26</f>
        <v>0</v>
      </c>
      <c r="K27" s="118">
        <f>'Mar 22'!$K26+'Apr 22'!$K26+'May 22'!$K26+'Jun 22'!$K27+'Jul 22'!$K27+'Aug 22'!$K27+'Sept 22'!$K27+'Oct 22'!$K27+'Nov 22'!$K26+'Dec 22'!$K26</f>
        <v>0</v>
      </c>
      <c r="L27" s="118">
        <f>'Mar 22'!$L26+'Apr 22'!$L26+'May 22'!$L26+'Jun 22'!$L27+'Jul 22'!$L27+'Aug 22'!$L27+'Sept 22'!$L27+'Oct 22'!$L27+'Nov 22'!$L26+'Dec 22'!$L26</f>
        <v>0</v>
      </c>
      <c r="M27" s="118" t="e">
        <f>'Mar 22'!#REF!+'Apr 22'!$M26+'May 22'!$M26+'Jun 22'!$M27+'Jul 22'!$M27+'Aug 22'!$M27+'Sept 22'!$M27+'Oct 22'!$M27+'Nov 22'!$M26+'Dec 22'!$M26</f>
        <v>#REF!</v>
      </c>
      <c r="N27" s="118" t="e">
        <f>'Mar 22'!#REF!+'Apr 22'!#REF!+'May 22'!#REF!+'Jun 22'!$N27+'Jul 22'!$N27+'Aug 22'!$N27+'Sept 22'!$N27+'Oct 22'!$N27+'Nov 22'!$N26+'Dec 22'!$N26</f>
        <v>#REF!</v>
      </c>
      <c r="O27" s="120" t="e">
        <f t="shared" si="0"/>
        <v>#REF!</v>
      </c>
    </row>
    <row r="28" spans="1:15" s="99" customFormat="1" ht="20.25" customHeight="1" x14ac:dyDescent="0.3">
      <c r="A28" s="117" t="s">
        <v>88</v>
      </c>
      <c r="B28" s="118" t="e">
        <f>'Jan 22'!#REF!+'Feb 22'!#REF!+'Mar 22'!#REF!+'Apr 22'!#REF!+'May 22'!#REF!+'Jun 22'!#REF!+'Jul 22'!#REF!+'Aug 22'!#REF!+'Sept 22'!#REF!+'Oct 22'!#REF!+'Nov 22'!#REF!+'Dec 22'!#REF!</f>
        <v>#REF!</v>
      </c>
      <c r="C28" s="118" t="e">
        <f>'Jan 22'!#REF!+'Feb 22'!#REF!+'Mar 22'!#REF!+'Apr 22'!#REF!+'May 22'!#REF!+'Jun 22'!#REF!+'Jul 22'!#REF!+'Aug 22'!#REF!+'Sept 22'!#REF!+'Oct 22'!#REF!+'Nov 22'!#REF!+'Dec 22'!#REF!</f>
        <v>#REF!</v>
      </c>
      <c r="D28" s="118" t="e">
        <f>'Jan 22'!#REF!+'Feb 22'!#REF!+'Mar 22'!#REF!+'Apr 22'!#REF!+'May 22'!#REF!+'Jun 22'!#REF!+'Jul 22'!#REF!+'Aug 22'!#REF!+'Sept 22'!#REF!+'Oct 22'!#REF!+'Nov 22'!#REF!+'Dec 22'!#REF!</f>
        <v>#REF!</v>
      </c>
      <c r="E28" s="119" t="e">
        <f>'Jan 22'!#REF!+'Feb 22'!#REF!+'Mar 22'!#REF!+'Apr 22'!#REF!+'May 22'!#REF!+'Jun 22'!#REF!+'Jul 22'!#REF!+'Aug 22'!#REF!+'Sept 22'!#REF!+'Oct 22'!#REF!+'Nov 22'!#REF!+'Dec 22'!#REF!</f>
        <v>#REF!</v>
      </c>
      <c r="F28" s="118" t="e">
        <f>'Jan 22'!#REF!+'Feb 22'!#REF!+'Mar 22'!#REF!+'Apr 22'!#REF!+'May 22'!#REF!+'Jun 22'!#REF!+'Jul 22'!#REF!+'Aug 22'!#REF!+'Sept 22'!#REF!+'Oct 22'!#REF!+'Nov 22'!#REF!+'Dec 22'!#REF!</f>
        <v>#REF!</v>
      </c>
      <c r="G28" s="118" t="e">
        <f>'Jan 22'!#REF!+'Feb 22'!#REF!+'Mar 22'!#REF!+'Apr 22'!#REF!+'May 22'!#REF!+'Jun 22'!#REF!+'Jul 22'!#REF!+'Aug 22'!#REF!+'Sept 22'!#REF!+'Oct 22'!#REF!+'Nov 22'!#REF!+'Dec 22'!#REF!</f>
        <v>#REF!</v>
      </c>
      <c r="H28" s="118" t="e">
        <f>'Jan 22'!#REF!+'Feb 22'!#REF!+'Mar 22'!#REF!+'Apr 22'!#REF!+'May 22'!#REF!+'Jun 22'!#REF!+'Jul 22'!#REF!+'Aug 22'!#REF!+'Sept 22'!#REF!+'Oct 22'!#REF!+'Nov 22'!#REF!+'Dec 22'!#REF!</f>
        <v>#REF!</v>
      </c>
      <c r="I28" s="118" t="e">
        <f>'Jan 22'!#REF!+'Feb 22'!#REF!+'Mar 22'!#REF!+'Apr 22'!#REF!+'May 22'!#REF!+'Jun 22'!#REF!+'Jul 22'!#REF!+'Aug 22'!#REF!+'Sept 22'!#REF!+'Oct 22'!#REF!+'Nov 22'!#REF!+'Dec 22'!#REF!</f>
        <v>#REF!</v>
      </c>
      <c r="J28" s="118" t="e">
        <f>'Jan 22'!#REF!+'Feb 22'!#REF!+'Mar 22'!#REF!+'Apr 22'!#REF!+'May 22'!#REF!+'Jun 22'!#REF!+'Jul 22'!#REF!+'Aug 22'!#REF!+'Sept 22'!#REF!+'Oct 22'!#REF!+'Nov 22'!#REF!+'Dec 22'!#REF!</f>
        <v>#REF!</v>
      </c>
      <c r="K28" s="118" t="e">
        <f>'Jan 22'!#REF!+'Feb 22'!#REF!+'Mar 22'!#REF!+'Apr 22'!#REF!+'May 22'!#REF!+'Jun 22'!#REF!+'Jul 22'!#REF!+'Aug 22'!#REF!+'Sept 22'!#REF!+'Oct 22'!#REF!+'Nov 22'!#REF!+'Dec 22'!#REF!</f>
        <v>#REF!</v>
      </c>
      <c r="L28" s="118" t="e">
        <f>'Jan 22'!#REF!+'Feb 22'!#REF!+'Mar 22'!#REF!+'Apr 22'!#REF!+'May 22'!#REF!+'Jun 22'!#REF!+'Jul 22'!#REF!+'Aug 22'!#REF!+'Sept 22'!#REF!+'Oct 22'!#REF!+'Nov 22'!#REF!+'Dec 22'!#REF!</f>
        <v>#REF!</v>
      </c>
      <c r="M28" s="118" t="e">
        <f>'Jan 22'!#REF!+'Feb 22'!#REF!+'Mar 22'!#REF!+'Apr 22'!#REF!+'May 22'!#REF!+'Jun 22'!#REF!+'Jul 22'!#REF!+'Aug 22'!#REF!+'Sept 22'!#REF!+'Oct 22'!#REF!+'Nov 22'!#REF!+'Dec 22'!#REF!</f>
        <v>#REF!</v>
      </c>
      <c r="N28" s="118" t="e">
        <f>'Jan 22'!#REF!+'Feb 22'!#REF!+'Mar 22'!#REF!+'Apr 22'!#REF!+'May 22'!#REF!+'Jun 22'!#REF!+'Jul 22'!#REF!+'Aug 22'!#REF!+'Sept 22'!#REF!+'Oct 22'!#REF!+'Nov 22'!#REF!+'Dec 22'!#REF!</f>
        <v>#REF!</v>
      </c>
      <c r="O28" s="120" t="e">
        <f t="shared" si="0"/>
        <v>#REF!</v>
      </c>
    </row>
    <row r="29" spans="1:15" s="99" customFormat="1" ht="20.25" customHeight="1" x14ac:dyDescent="0.3">
      <c r="A29" s="100" t="s">
        <v>38</v>
      </c>
      <c r="B29" s="118">
        <f>'Jan 22'!$B27+'Feb 22'!$B27+'Mar 22'!$B27+'Apr 22'!$B27+'May 22'!$B27+'Jun 22'!$B28+'Jul 22'!$B28+'Aug 22'!$B28+'Sept 22'!$B28+'Oct 22'!$B28+'Nov 22'!$B27+'Dec 22'!$B27</f>
        <v>6729.6999999999989</v>
      </c>
      <c r="C29" s="118">
        <f>'Jan 22'!$C27+'Feb 22'!$C27+'Mar 22'!$C27+'Apr 22'!$C27+'May 22'!$C27+'Jun 22'!$C28+'Jul 22'!$C28+'Aug 22'!$C28+'Sept 22'!$C28+'Oct 22'!$C28+'Nov 22'!$C27+'Dec 22'!$C27</f>
        <v>19216.04</v>
      </c>
      <c r="D29" s="118">
        <f>'Jan 22'!$D27+'Feb 22'!$D27+'Mar 22'!$D27+'Apr 22'!$D27+'May 22'!$D27+'Jun 22'!D28+'Jul 22'!$D28+'Aug 22'!$D28+'Sept 22'!$D28+'Oct 22'!$D28+'Nov 22'!$D27+'Dec 22'!$D27</f>
        <v>0</v>
      </c>
      <c r="E29" s="119">
        <f>'Jan 22'!$E27+'Feb 22'!$E27+'Mar 22'!$E27+'Apr 22'!$E27+'May 22'!$E27+'Jun 22'!$E28+'Jul 22'!$E28+'Aug 22'!$E28+'Sept 22'!$E28+'Oct 22'!$E28+'Nov 22'!$E27+'Dec 22'!$E27</f>
        <v>0</v>
      </c>
      <c r="F29" s="118">
        <f>'Jan 22'!$F27+'Feb 22'!$F27+'Mar 22'!$F27+'Apr 22'!$F27+'May 22'!$F27+'Jun 22'!$F28+'Jul 22'!$F28+'Aug 22'!$F28+'Sept 22'!$F28+'Oct 22'!$F28+'Nov 22'!$F27+'Dec 22'!$F27</f>
        <v>0</v>
      </c>
      <c r="G29" s="118">
        <f>'Jan 22'!$G27+'Feb 22'!$G27+'Mar 22'!$G27+'Apr 22'!$G27+'May 22'!$G27+'Jun 22'!$G28+'Jul 22'!$G28+'Aug 22'!$G28+'Sept 22'!$G28+'Oct 22'!$G28+'Nov 22'!$G27+'Dec 22'!$G27</f>
        <v>0</v>
      </c>
      <c r="H29" s="118">
        <f>'Jan 22'!$H27+'Feb 22'!$H27+'Mar 22'!$H27+'Apr 22'!$H27+'May 22'!$H27+'Jun 22'!$H28+'Jul 22'!$H28+'Aug 22'!$H28+'Sept 22'!$H28+'Oct 22'!$H28+'Nov 22'!$H27+'Dec 22'!$H27</f>
        <v>0</v>
      </c>
      <c r="I29" s="118">
        <f>'Jan 22'!$I27+'Feb 22'!$I27+'Mar 22'!$I27+'Apr 22'!$I27+'May 22'!$I27+'Jun 22'!$I28+'Jul 22'!$I28+'Aug 22'!$I28+'Sept 22'!$I28+'Oct 22'!$I28+'Nov 22'!$I27+'Dec 22'!$I27</f>
        <v>0</v>
      </c>
      <c r="J29" s="118">
        <f>'Jan 22'!$J27+'Feb 22'!$J27+'Mar 22'!$J27+'Apr 22'!$J27+'May 22'!$J27+'Jun 22'!$J28+'Jul 22'!$J28+'Aug 22'!$J28+'Sept 22'!$J28+'Oct 22'!$J28+'Nov 22'!$J27+'Dec 22'!$J27</f>
        <v>0</v>
      </c>
      <c r="K29" s="118">
        <f>'Jan 22'!$K27+'Feb 22'!$K27+'Mar 22'!$K27+'Apr 22'!$K27+'May 22'!$K27+'Jun 22'!$K28+'Jul 22'!$K28+'Aug 22'!$K28+'Sept 22'!$K28+'Oct 22'!$K28+'Nov 22'!$K27+'Dec 22'!$K27</f>
        <v>0</v>
      </c>
      <c r="L29" s="118">
        <f>'Jan 22'!$M27+'Feb 22'!$L27+'Mar 22'!$L27+'Apr 22'!$L27+'May 22'!$L27+'Jun 22'!$L28+'Jul 22'!$L28+'Aug 22'!$L28+'Sept 22'!$L28+'Oct 22'!$L28+'Nov 22'!$L27+'Dec 22'!$L27</f>
        <v>0</v>
      </c>
      <c r="M29" s="118" t="e">
        <f>'Jan 22'!#REF!+'Feb 22'!#REF!+'Mar 22'!#REF!+'Apr 22'!$M27+'May 22'!$M27+'Jun 22'!$M28+'Jul 22'!$M28+'Aug 22'!$M28+'Sept 22'!$M28+'Oct 22'!$M28+'Nov 22'!$M27+'Dec 22'!$M27</f>
        <v>#REF!</v>
      </c>
      <c r="N29" s="118" t="e">
        <f>'Jan 22'!#REF!+'Feb 22'!#REF!+'Mar 22'!#REF!+'Apr 22'!#REF!+'May 22'!#REF!+'Jun 22'!$N28+'Jul 22'!$N28+'Aug 22'!$N28+'Sept 22'!$N28+'Oct 22'!$N28+'Nov 22'!$N27+'Dec 22'!$N27</f>
        <v>#REF!</v>
      </c>
      <c r="O29" s="120" t="e">
        <f t="shared" si="0"/>
        <v>#REF!</v>
      </c>
    </row>
    <row r="30" spans="1:15" s="99" customFormat="1" ht="20.25" customHeight="1" x14ac:dyDescent="0.3">
      <c r="A30" s="117" t="s">
        <v>89</v>
      </c>
      <c r="B30" s="118">
        <f>'Jan 22'!$B28+'Feb 22'!$B28+'Mar 22'!$B28+'Apr 22'!$B28+'May 22'!$B28+'Jun 22'!$B29+'Jul 22'!$B29+'Aug 22'!$B29+'Sept 22'!$B29+'Oct 22'!$B29+'Nov 22'!$B28+'Dec 22'!$B28</f>
        <v>4151.04</v>
      </c>
      <c r="C30" s="118">
        <f>'Jan 22'!$C28+'Feb 22'!$C28+'Mar 22'!$C28+'Apr 22'!$C28+'May 22'!$C28+'Jun 22'!$C29+'Jul 22'!$C29+'Aug 22'!$C29+'Sept 22'!$C29+'Oct 22'!$C29+'Nov 22'!$C28+'Dec 22'!$C28</f>
        <v>19216.04</v>
      </c>
      <c r="D30" s="118" t="e">
        <f>'Jan 22'!$D28+'Feb 22'!$D28+'Mar 22'!$D28+'Apr 22'!$D28+'May 22'!$D28+'Jun 22'!D29+'Jul 22'!$D29+'Aug 22'!$D29+'Sept 22'!$D29+'Oct 22'!$D29+'Nov 22'!#REF!+'Dec 22'!$D28</f>
        <v>#REF!</v>
      </c>
      <c r="E30" s="119" t="e">
        <f>'Jan 22'!$E28+'Feb 22'!$E28+'Mar 22'!$E28+'Apr 22'!$E28+'May 22'!$E28+'Jun 22'!$E29+'Jul 22'!$E29+'Aug 22'!#REF!+'Aug 22'!$E29+'Oct 22'!$E29+'Nov 22'!$D28+'Dec 22'!$E28</f>
        <v>#REF!</v>
      </c>
      <c r="F30" s="118">
        <f>'Jan 22'!$F28+'Feb 22'!$F28+'Mar 22'!$F28+'Apr 22'!$F28+'May 22'!$F28+'Jun 22'!$F29+'Jul 22'!$F29+'Aug 22'!$F29+'Sept 22'!$F29+'Oct 22'!$F29+'Nov 22'!$F28+'Dec 22'!$F28</f>
        <v>3065.02</v>
      </c>
      <c r="G30" s="118">
        <f>'Jan 22'!$G28+'Feb 22'!$G28+'Mar 22'!$G28+'Apr 22'!$G28+'May 22'!$G28+'Jun 22'!$G29+'Jul 22'!$G29+'Aug 22'!$G29+'Sept 22'!$G29+'Oct 22'!$G29+'Nov 22'!$G28+'Dec 22'!$G28</f>
        <v>0</v>
      </c>
      <c r="H30" s="118">
        <f>'Jan 22'!$H28+'Feb 22'!$H28+'Mar 22'!$H28+'Apr 22'!$H28+'May 22'!$H28+'Jun 22'!$H29+'Jul 22'!$H29+'Aug 22'!$H29+'Sept 22'!$H29+'Oct 22'!$H29+'Nov 22'!$H28+'Dec 22'!$H28</f>
        <v>1287.8900000000001</v>
      </c>
      <c r="I30" s="118">
        <f>'Jan 22'!$I28+'Feb 22'!$I28+'Mar 22'!$I28+'Apr 22'!$I28+'May 22'!$I28+'Jun 22'!$I29+'Jul 22'!$I29+'Aug 22'!$I29+'Sept 22'!$I29+'Oct 22'!$I29+'Nov 22'!$I28+'Dec 22'!$I28</f>
        <v>0</v>
      </c>
      <c r="J30" s="118">
        <f>'Jan 22'!$J28+'Feb 22'!$J28+'Mar 22'!$J28+'Apr 22'!$J28+'May 22'!$J28+'Jun 22'!$J29+'Jul 22'!$J29+'Aug 22'!$J29+'Sept 22'!$J29+'Oct 22'!$J29+'Nov 22'!$J28+'Dec 22'!$J28</f>
        <v>0</v>
      </c>
      <c r="K30" s="118">
        <f>'Jan 22'!$K28+'Feb 22'!$K28+'Mar 22'!$K28+'Apr 22'!$K28+'May 22'!$K28+'Jun 22'!$K29+'Jul 22'!$K29+'Aug 22'!$K29+'Sept 22'!$K29+'Oct 22'!$K29+'Nov 22'!$K28+'Dec 22'!$K28</f>
        <v>150</v>
      </c>
      <c r="L30" s="118">
        <f>'Jan 22'!$M28+'Feb 22'!$L28+'Mar 22'!$L28+'Apr 22'!$L28+'May 22'!$L28+'Jun 22'!$L29+'Jul 22'!$L29+'Aug 22'!$L29+'Sept 22'!$L29+'Oct 22'!$L29+'Nov 22'!$L28+'Dec 22'!$L28</f>
        <v>519.38</v>
      </c>
      <c r="M30" s="118" t="e">
        <f>'Jan 22'!#REF!+'Feb 22'!#REF!+'Mar 22'!#REF!+'Apr 22'!$M28+'May 22'!$M28+'Jun 22'!$M29+'Jul 22'!$M29+'Aug 22'!$M29+'Sept 22'!$M29+'Oct 22'!$M29+'Nov 22'!$M28+'Dec 22'!$M28</f>
        <v>#REF!</v>
      </c>
      <c r="N30" s="118" t="e">
        <f>'Jan 22'!#REF!+'Feb 22'!#REF!+'Mar 22'!#REF!+'Apr 22'!#REF!+'May 22'!#REF!+'Jun 22'!$N29+'Jul 22'!$N29+'Aug 22'!$N29+'Sept 22'!$N29+'Oct 22'!$N29+'Nov 22'!$N28+'Dec 22'!$N28</f>
        <v>#REF!</v>
      </c>
      <c r="O30" s="120" t="e">
        <f t="shared" si="0"/>
        <v>#REF!</v>
      </c>
    </row>
    <row r="31" spans="1:15" s="99" customFormat="1" ht="20.25" customHeight="1" x14ac:dyDescent="0.3">
      <c r="A31" s="100" t="s">
        <v>40</v>
      </c>
      <c r="B31" s="118">
        <f>'Jan 22'!$B29+'Feb 22'!$B29+'Mar 22'!$B29+'Apr 22'!$B29+'May 22'!$B29+'Jun 22'!$B30+'Jul 22'!$B30+'Aug 22'!$B30+'Sept 22'!$B30+'Oct 22'!$B30+'Nov 22'!$B29+'Dec 22'!$B29</f>
        <v>6817.6599999999989</v>
      </c>
      <c r="C31" s="118">
        <f>'Jan 22'!$C29+'Feb 22'!$C29+'Mar 22'!$C29+'Apr 22'!$C29+'May 22'!$C29+'Jun 22'!$C30+'Jul 22'!$C30+'Aug 22'!$C30+'Sept 22'!$C30+'Oct 22'!$C30+'Nov 22'!$C29+'Dec 22'!$C29</f>
        <v>19216.04</v>
      </c>
      <c r="D31" s="118">
        <f>'Jan 22'!$D29+'Feb 22'!$D29+'Mar 22'!$D29+'Apr 22'!$D29+'May 22'!$D29+'Jun 22'!D30+'Jul 22'!$D30+'Aug 22'!$D30+'Sept 22'!$D30+'Oct 22'!$D30+'Nov 22'!$D29+'Dec 22'!$D29</f>
        <v>0</v>
      </c>
      <c r="E31" s="119">
        <f>'Jan 22'!$E29+'Feb 22'!$E29+'Mar 22'!$E29+'Apr 22'!$E29+'May 22'!$E29+'Jun 22'!$E30+'Jul 22'!$E30+'Aug 22'!$E30+'Sept 22'!$E30+'Oct 22'!$E30+'Nov 22'!$E29+'Dec 22'!$E29</f>
        <v>0</v>
      </c>
      <c r="F31" s="118">
        <f>'Jan 22'!$F29+'Feb 22'!$F29+'Mar 22'!$F29+'Apr 22'!$F29+'May 22'!$F29+'Jun 22'!$F30+'Jul 22'!$F30+'Aug 22'!$F30+'Sept 22'!$F30+'Oct 22'!$F30+'Nov 22'!$F29+'Dec 22'!$F29</f>
        <v>3017.02</v>
      </c>
      <c r="G31" s="118">
        <f>'Jan 22'!$G29+'Feb 22'!$G29+'Mar 22'!$G29+'Apr 22'!$G29+'May 22'!$G29+'Jun 22'!$G30+'Jul 22'!$G30+'Aug 22'!$G30+'Sept 22'!$G30+'Oct 22'!$G30+'Nov 22'!$G29+'Dec 22'!$G29</f>
        <v>0</v>
      </c>
      <c r="H31" s="118">
        <f>'Jan 22'!$H29+'Feb 22'!$H29+'Mar 22'!$H29+'Apr 22'!$H29+'May 22'!$H29+'Jun 22'!$H30+'Jul 22'!$H30+'Aug 22'!$H30+'Sept 22'!$H30+'Oct 22'!$H30+'Nov 22'!$H29+'Dec 22'!$H29</f>
        <v>0</v>
      </c>
      <c r="I31" s="118">
        <f>'Jan 22'!$I29+'Feb 22'!$I29+'Mar 22'!$I29+'Apr 22'!$I29+'May 22'!$I29+'Jun 22'!$I30+'Jul 22'!$I30+'Aug 22'!$I30+'Sept 22'!$I30+'Oct 22'!$I30+'Nov 22'!$I29+'Dec 22'!$I29</f>
        <v>4829.58</v>
      </c>
      <c r="J31" s="118">
        <f>'Jan 22'!$J29+'Feb 22'!$J29+'Mar 22'!$J29+'Apr 22'!$J29+'May 22'!$J29+'Jun 22'!$J30+'Jul 22'!$J30+'Aug 22'!$J30+'Sept 22'!$J30+'Oct 22'!$J30+'Nov 22'!$J29+'Dec 22'!$J29</f>
        <v>0</v>
      </c>
      <c r="K31" s="118">
        <f>'Jan 22'!$K29+'Feb 22'!$K29+'Mar 22'!$K29+'Apr 22'!$K29+'May 22'!$K29+'Jun 22'!$K30+'Jul 22'!$K30+'Aug 22'!$K30+'Sept 22'!$K30+'Oct 22'!$K30+'Nov 22'!$K29+'Dec 22'!$K29</f>
        <v>0</v>
      </c>
      <c r="L31" s="118">
        <f>'Jan 22'!$M29+'Feb 22'!$L29+'Mar 22'!$L29+'Apr 22'!$L29+'May 22'!$L29+'Jun 22'!$L30+'Jul 22'!$L30+'Aug 22'!$L30+'Sept 22'!$L30+'Oct 22'!$L30+'Nov 22'!$L29+'Dec 22'!$L29</f>
        <v>0</v>
      </c>
      <c r="M31" s="118" t="e">
        <f>'Jan 22'!#REF!+'Feb 22'!#REF!+'Mar 22'!#REF!+'Apr 22'!$M29+'May 22'!$M29+'Jun 22'!$M30+'Jul 22'!$M30+'Aug 22'!$M30+'Sept 22'!$M30+'Oct 22'!$M30+'Nov 22'!$M29+'Dec 22'!$M29</f>
        <v>#REF!</v>
      </c>
      <c r="N31" s="118" t="e">
        <f>'Jan 22'!#REF!+'Feb 22'!#REF!+'Mar 22'!#REF!+'Apr 22'!#REF!+'May 22'!#REF!+'Jun 22'!$N30+'Jul 22'!$N30+'Aug 22'!$N30+'Sept 22'!$N30+'Oct 22'!$N30+'Nov 22'!$N29+'Dec 22'!$N29</f>
        <v>#REF!</v>
      </c>
      <c r="O31" s="120" t="e">
        <f t="shared" si="0"/>
        <v>#REF!</v>
      </c>
    </row>
    <row r="32" spans="1:15" s="99" customFormat="1" ht="20.25" customHeight="1" x14ac:dyDescent="0.3">
      <c r="A32" s="117" t="s">
        <v>41</v>
      </c>
      <c r="B32" s="118">
        <f>'Jan 22'!$B30+'Feb 22'!$B30+'Mar 22'!$B30+'Apr 22'!$B30+'May 22'!$B30+'Jun 22'!$B31+'Jul 22'!$B31+'Aug 22'!$B31+'Sept 22'!$B31+'Oct 22'!$B31+'Nov 22'!$B30+'Dec 22'!$B30</f>
        <v>9075.9</v>
      </c>
      <c r="C32" s="118">
        <f>'Jan 22'!$C30+'Feb 22'!$C30+'Mar 22'!$C30+'Apr 22'!$C30+'May 22'!$C30+'Jun 22'!$C31+'Jul 22'!$C31+'Aug 22'!$C31+'Sept 22'!$C31+'Oct 22'!$C31+'Nov 22'!$C30+'Dec 22'!$C30</f>
        <v>19216.04</v>
      </c>
      <c r="D32" s="118">
        <f>'Jan 22'!$D30+'Feb 22'!$D30+'Mar 22'!$D30+'Apr 22'!$D30+'May 22'!$D30+'Jun 22'!D31+'Jul 22'!$D31+'Aug 22'!$D31+'Sept 22'!$D31+'Oct 22'!$D31+'Nov 22'!$D30+'Dec 22'!$D30</f>
        <v>0</v>
      </c>
      <c r="E32" s="119">
        <f>'Jan 22'!$E30+'Feb 22'!$E30+'Mar 22'!$E30+'Apr 22'!$E30+'May 22'!$E30+'Jun 22'!$E31+'Jul 22'!$E31+'Aug 22'!$E31+'Sept 22'!$E31+'Oct 22'!$E31+'Nov 22'!$E30+'Dec 22'!$E30</f>
        <v>2815.2300000000005</v>
      </c>
      <c r="F32" s="118">
        <f>'Jan 22'!$F30+'Feb 22'!$F30+'Mar 22'!$F30+'Apr 22'!$F30+'May 22'!$F30+'Jun 22'!$F31+'Jul 22'!$F31+'Aug 22'!$F31+'Sept 22'!$F31+'Oct 22'!$F31+'Nov 22'!$F30+'Dec 22'!$F30</f>
        <v>3079.28</v>
      </c>
      <c r="G32" s="118">
        <f>'Jan 22'!$G30+'Feb 22'!$G30+'Mar 22'!$G30+'Apr 22'!$G30+'May 22'!$G30+'Jun 22'!$G31+'Jul 22'!$G31+'Aug 22'!$G31+'Sept 22'!$G31+'Oct 22'!$G31+'Nov 22'!$G30+'Dec 22'!$G30</f>
        <v>0</v>
      </c>
      <c r="H32" s="118">
        <f>'Jan 22'!$H30+'Feb 22'!$H30+'Mar 22'!$H30+'Apr 22'!$H30+'May 22'!$H30+'Jun 22'!$H31+'Jul 22'!$H31+'Aug 22'!$H31+'Sept 22'!$H31+'Oct 22'!$H31+'Nov 22'!$H30+'Dec 22'!$H30</f>
        <v>3081.7299999999996</v>
      </c>
      <c r="I32" s="118">
        <f>'Jan 22'!$I30+'Feb 22'!$I30+'Mar 22'!$I30+'Apr 22'!$I30+'May 22'!$I30+'Jun 22'!$I31+'Jul 22'!$I31+'Aug 22'!$I31+'Sept 22'!$I31+'Oct 22'!$I31+'Nov 22'!$I30+'Dec 22'!$I30</f>
        <v>0</v>
      </c>
      <c r="J32" s="118">
        <f>'Jan 22'!$J30+'Feb 22'!$J30+'Mar 22'!$J30+'Apr 22'!$J30+'May 22'!$J30+'Jun 22'!$J31+'Jul 22'!$J31+'Aug 22'!$J31+'Sept 22'!$J31+'Oct 22'!$J31+'Nov 22'!$J30+'Dec 22'!$J30</f>
        <v>0</v>
      </c>
      <c r="K32" s="118">
        <f>'Jan 22'!$K30+'Feb 22'!$K30+'Mar 22'!$K30+'Apr 22'!$K30+'May 22'!$K30+'Jun 22'!$K31+'Jul 22'!$K31+'Aug 22'!$K31+'Sept 22'!$K31+'Oct 22'!$K31+'Nov 22'!$K30+'Dec 22'!$K30</f>
        <v>0</v>
      </c>
      <c r="L32" s="118">
        <f>'Jan 22'!$M30+'Feb 22'!$L30+'Mar 22'!$L30+'Apr 22'!$L30+'May 22'!$L30+'Jun 22'!$L31+'Jul 22'!$L31+'Aug 22'!$L31+'Sept 22'!$L31+'Oct 22'!$L31+'Nov 22'!$L30+'Dec 22'!$L30</f>
        <v>0</v>
      </c>
      <c r="M32" s="118" t="e">
        <f>'Jan 22'!#REF!+'Feb 22'!#REF!+'Mar 22'!#REF!+'Apr 22'!$M30+'May 22'!$M30+'Jun 22'!$M31+'Jul 22'!$M31+'Aug 22'!$M31+'Sept 22'!$M31+'Oct 22'!$M31+'Nov 22'!$M30+'Dec 22'!$M30</f>
        <v>#REF!</v>
      </c>
      <c r="N32" s="118" t="e">
        <f>'Jan 22'!#REF!+'Feb 22'!#REF!+'Mar 22'!#REF!+'Apr 22'!#REF!+'May 22'!#REF!+'Jun 22'!$N31+'Jul 22'!$N31+'Aug 22'!$N31+'Sept 22'!$N31+'Oct 22'!$N31+'Nov 22'!$N30+'Dec 22'!$N30</f>
        <v>#REF!</v>
      </c>
      <c r="O32" s="120" t="e">
        <f t="shared" si="0"/>
        <v>#REF!</v>
      </c>
    </row>
    <row r="33" spans="1:15" s="99" customFormat="1" ht="20.25" customHeight="1" x14ac:dyDescent="0.3">
      <c r="A33" s="100" t="s">
        <v>42</v>
      </c>
      <c r="B33" s="118">
        <f>'Jan 22'!$B31+'Feb 22'!$B31+'Mar 22'!$B31+'Apr 22'!$B31+'May 22'!$B31+'Jun 22'!$B32+'Jul 22'!$B32+'Aug 22'!$B32+'Sept 22'!$B32+'Oct 22'!$B32+'Nov 22'!$B31+'Dec 22'!$B31</f>
        <v>6748.0999999999995</v>
      </c>
      <c r="C33" s="118">
        <f>'Jan 22'!$C31+'Feb 22'!$C31+'Mar 22'!$C31+'Apr 22'!$C31+'May 22'!$C31+'Jun 22'!$C32+'Jul 22'!$C32+'Aug 22'!$C32+'Sept 22'!$C32+'Oct 22'!$C32+'Nov 22'!$C31+'Dec 22'!$C31</f>
        <v>19216.04</v>
      </c>
      <c r="D33" s="118">
        <f>'Jan 22'!$D31+'Feb 22'!$D31+'Mar 22'!$D31+'Apr 22'!$D31+'May 22'!$D31+'Jun 22'!D32+'Jul 22'!$D32+'Aug 22'!$D32+'Sept 22'!$D32+'Oct 22'!$D32+'Nov 22'!$D31+'Dec 22'!$D31</f>
        <v>0</v>
      </c>
      <c r="E33" s="119">
        <f>'Jan 22'!$E31+'Feb 22'!$E31+'Mar 22'!$E31+'Apr 22'!$E31+'May 22'!$E31+'Jun 22'!$E32+'Jul 22'!$E32+'Aug 22'!$E32+'Sept 22'!$E32+'Oct 22'!$E32+'Nov 22'!$E31+'Dec 22'!$E31</f>
        <v>0</v>
      </c>
      <c r="F33" s="118">
        <f>'Jan 22'!$F31+'Feb 22'!$F31+'Mar 22'!$F31+'Apr 22'!$F31+'May 22'!$F31+'Jun 22'!$F32+'Jul 22'!$F32+'Aug 22'!$F32+'Sept 22'!$F32+'Oct 22'!$F32+'Nov 22'!$F31+'Dec 22'!$F31</f>
        <v>0</v>
      </c>
      <c r="G33" s="118">
        <f>'Jan 22'!$G31+'Feb 22'!$G31+'Mar 22'!$G31+'Apr 22'!$G31+'May 22'!$G31+'Jun 22'!$G32+'Jul 22'!$G32+'Aug 22'!$G32+'Sept 22'!$G32+'Oct 22'!$G32+'Nov 22'!$G31+'Dec 22'!$G31</f>
        <v>0</v>
      </c>
      <c r="H33" s="118">
        <f>'Jan 22'!$H31+'Feb 22'!$H31+'Mar 22'!$H31+'Apr 22'!$H31+'May 22'!$H31+'Jun 22'!$H32+'Jul 22'!$H32+'Aug 22'!$H32+'Sept 22'!$H32+'Oct 22'!$H32+'Nov 22'!$H31+'Dec 22'!$H31</f>
        <v>0</v>
      </c>
      <c r="I33" s="118">
        <f>'Jan 22'!$I31+'Feb 22'!$I31+'Mar 22'!$I31+'Apr 22'!$I31+'May 22'!$I31+'Jun 22'!$I32+'Jul 22'!$I32+'Aug 22'!$I32+'Sept 22'!$I32+'Oct 22'!$I32+'Nov 22'!$I31+'Dec 22'!$I31</f>
        <v>0</v>
      </c>
      <c r="J33" s="118">
        <f>'Jan 22'!$J31+'Feb 22'!$J31+'Mar 22'!$J31+'Apr 22'!$J31+'May 22'!$J31+'Jun 22'!$J32+'Jul 22'!$J32+'Aug 22'!$J32+'Sept 22'!$J32+'Oct 22'!$J32+'Nov 22'!$J31+'Dec 22'!$J31</f>
        <v>0</v>
      </c>
      <c r="K33" s="118">
        <f>'Jan 22'!$K31+'Feb 22'!$K31+'Mar 22'!$K31+'Apr 22'!$K31+'May 22'!$K31+'Jun 22'!$K32+'Jul 22'!$K32+'Aug 22'!$K32+'Sept 22'!$K32+'Oct 22'!$K32+'Nov 22'!$K31+'Dec 22'!$K31</f>
        <v>0</v>
      </c>
      <c r="L33" s="118">
        <f>'Jan 22'!$M31+'Feb 22'!$L31+'Mar 22'!$L31+'Apr 22'!$L31+'May 22'!$L31+'Jun 22'!$L32+'Jul 22'!$L32+'Aug 22'!$L32+'Sept 22'!$L32+'Oct 22'!$L32+'Nov 22'!$L31+'Dec 22'!$L31</f>
        <v>459.96</v>
      </c>
      <c r="M33" s="118" t="e">
        <f>'Jan 22'!#REF!+'Feb 22'!#REF!+'Mar 22'!#REF!+'Apr 22'!$M31+'May 22'!$M31+'Jun 22'!$M32+'Jul 22'!$M32+'Aug 22'!$M32+'Sept 22'!$M32+'Oct 22'!$M32+'Nov 22'!$M31+'Dec 22'!$M31</f>
        <v>#REF!</v>
      </c>
      <c r="N33" s="118" t="e">
        <f>'Jan 22'!#REF!+'Feb 22'!#REF!+'Mar 22'!#REF!+'Apr 22'!#REF!+'May 22'!#REF!+'Jun 22'!$N32+'Jul 22'!$N32+'Aug 22'!$N32+'Sept 22'!$N32+'Oct 22'!$N32+'Nov 22'!$N31+'Dec 22'!$N31</f>
        <v>#REF!</v>
      </c>
      <c r="O33" s="120" t="e">
        <f t="shared" si="0"/>
        <v>#REF!</v>
      </c>
    </row>
    <row r="34" spans="1:15" s="99" customFormat="1" ht="20.25" customHeight="1" x14ac:dyDescent="0.3">
      <c r="A34" s="100" t="s">
        <v>43</v>
      </c>
      <c r="B34" s="118">
        <f>'Jan 22'!$B32+'Feb 22'!$B32+'Mar 22'!$B32+'Apr 22'!$B32+'May 22'!$B32+'Jun 22'!$B33+'Jul 22'!$B33+'Aug 22'!$B33+'Sept 22'!$B33+'Oct 22'!$B33+'Nov 22'!$B32+'Dec 22'!$B32</f>
        <v>4313.21</v>
      </c>
      <c r="C34" s="118">
        <f>'Jan 22'!$C32+'Feb 22'!$C32+'Mar 22'!$C32+'Apr 22'!$C32+'May 22'!$C32+'Jun 22'!$C33+'Jul 22'!$C33+'Aug 22'!$C33+'Sept 22'!$C33+'Oct 22'!$C33+'Nov 22'!$C32+'Dec 22'!$C32</f>
        <v>19216.04</v>
      </c>
      <c r="D34" s="118">
        <f>'Jan 22'!$D32+'Feb 22'!$D32+'Mar 22'!$D32+'Apr 22'!$D32+'May 22'!$D32+'Jun 22'!D33+'Jul 22'!$D33+'Aug 22'!$D33+'Sept 22'!$D33+'Oct 22'!$D33+'Nov 22'!$D32+'Dec 22'!$D32</f>
        <v>0</v>
      </c>
      <c r="E34" s="119">
        <f>'Jan 22'!$E32+'Feb 22'!$E32+'Mar 22'!$E32+'Apr 22'!$E32+'May 22'!$E32+'Jun 22'!$E33+'Jul 22'!$E33+'Aug 22'!$E33+'Sept 22'!$E33+'Oct 22'!$E33+'Nov 22'!$E32+'Dec 22'!$E32</f>
        <v>0</v>
      </c>
      <c r="F34" s="118">
        <f>'Jan 22'!$F32+'Feb 22'!$F32+'Mar 22'!$F32+'Apr 22'!$F32+'May 22'!$F32+'Jun 22'!$F33+'Jul 22'!$F33+'Aug 22'!$F33+'Sept 22'!$F33+'Oct 22'!$F33+'Nov 22'!$F32+'Dec 22'!$F32</f>
        <v>0</v>
      </c>
      <c r="G34" s="118">
        <f>'Jan 22'!$G32+'Feb 22'!$G32+'Mar 22'!$G32+'Apr 22'!$G32+'May 22'!$G32+'Jun 22'!$G33+'Jul 22'!$G33+'Aug 22'!$G33+'Sept 22'!$G33+'Oct 22'!$G33+'Nov 22'!$G32+'Dec 22'!$G32</f>
        <v>0</v>
      </c>
      <c r="H34" s="118">
        <f>'Jan 22'!$H32+'Feb 22'!$H32+'Mar 22'!$H32+'Apr 22'!$H32+'May 22'!$H32+'Jun 22'!$H33+'Jul 22'!$H33+'Aug 22'!$H33+'Sept 22'!$H33+'Oct 22'!$H33+'Nov 22'!$H32+'Dec 22'!$H32</f>
        <v>0</v>
      </c>
      <c r="I34" s="118">
        <f>'Jan 22'!$I32+'Feb 22'!$I32+'Mar 22'!$I32+'Apr 22'!$I32+'May 22'!$I32+'Jun 22'!$I33+'Jul 22'!$I33+'Aug 22'!$I33+'Sept 22'!$I33+'Oct 22'!$I33+'Nov 22'!$I32+'Dec 22'!$I32</f>
        <v>0</v>
      </c>
      <c r="J34" s="118">
        <f>'Jan 22'!$J32+'Feb 22'!$J32+'Mar 22'!$J32+'Apr 22'!$J32+'May 22'!$J32+'Jun 22'!$J33+'Jul 22'!$J33+'Aug 22'!$J33+'Sept 22'!$J33+'Oct 22'!$J33+'Nov 22'!$J32+'Dec 22'!$J32</f>
        <v>2736.7599999999998</v>
      </c>
      <c r="K34" s="118">
        <f>'Jan 22'!$K32+'Feb 22'!$K32+'Mar 22'!$K32+'Apr 22'!$K32+'May 22'!$K32+'Jun 22'!$K33+'Jul 22'!$K33+'Aug 22'!$K33+'Sept 22'!$K33+'Oct 22'!$K33+'Nov 22'!$K32+'Dec 22'!$K32</f>
        <v>0</v>
      </c>
      <c r="L34" s="118">
        <f>'Jan 22'!$M32+'Feb 22'!$L32+'Mar 22'!$L32+'Apr 22'!$L32+'May 22'!$L32+'Jun 22'!$L33+'Jul 22'!$L33+'Aug 22'!$L33+'Sept 22'!$L33+'Oct 22'!$L33+'Nov 22'!$L32+'Dec 22'!$L32</f>
        <v>0</v>
      </c>
      <c r="M34" s="118" t="e">
        <f>'Jan 22'!#REF!+'Feb 22'!#REF!+'Mar 22'!#REF!+'Apr 22'!$M32+'May 22'!$M32+'Jun 22'!$M33+'Jul 22'!$M33+'Aug 22'!$M33+'Sept 22'!$M33+'Oct 22'!$M33+'Nov 22'!$M32+'Dec 22'!$M32</f>
        <v>#REF!</v>
      </c>
      <c r="N34" s="118" t="e">
        <f>'Jan 22'!#REF!+'Feb 22'!#REF!+'Mar 22'!#REF!+'Apr 22'!#REF!+'May 22'!#REF!+'Jun 22'!$N33+'Jul 22'!$N33+'Aug 22'!$N33+'Sept 22'!$N33+'Oct 22'!$N33+'Nov 22'!$N32+'Dec 22'!$N32</f>
        <v>#REF!</v>
      </c>
      <c r="O34" s="120" t="e">
        <f t="shared" si="0"/>
        <v>#REF!</v>
      </c>
    </row>
    <row r="35" spans="1:15" s="99" customFormat="1" ht="20.25" customHeight="1" x14ac:dyDescent="0.3">
      <c r="A35" s="117" t="s">
        <v>44</v>
      </c>
      <c r="B35" s="118">
        <f>'Jan 22'!$B33+'Feb 22'!$B33+'Mar 22'!$B33+'Apr 22'!$B33+'May 22'!$B33+'Jun 22'!$B34+'Jul 22'!$B34+'Aug 22'!$B34+'Sept 22'!$B34+'Oct 22'!$B34+'Nov 22'!$B33+'Dec 22'!$B33</f>
        <v>8554.9399999999987</v>
      </c>
      <c r="C35" s="118">
        <f>'Jan 22'!$C33+'Feb 22'!$C33+'Mar 22'!$C33+'Apr 22'!$C33+'May 22'!$C33+'Jun 22'!$C34+'Jul 22'!$C34+'Aug 22'!$C34+'Sept 22'!$C34+'Oct 22'!$C34+'Nov 22'!$C33+'Dec 22'!$C33</f>
        <v>19216.04</v>
      </c>
      <c r="D35" s="118">
        <f>'Jan 22'!$D33+'Feb 22'!$D33+'Mar 22'!$D33+'Apr 22'!$D33+'May 22'!$D33+'Jun 22'!D34+'Jul 22'!$D34+'Aug 22'!$D34+'Sept 22'!$D34+'Oct 22'!$D34+'Nov 22'!$D33+'Dec 22'!$D33</f>
        <v>465.25</v>
      </c>
      <c r="E35" s="119">
        <f>'Jan 22'!$E33+'Feb 22'!$E33+'Mar 22'!$E33+'Apr 22'!$E33+'May 22'!$E33+'Jun 22'!$E34+'Jul 22'!$E34+'Aug 22'!$E34+'Sept 22'!$E34+'Oct 22'!$E34+'Nov 22'!$E33+'Dec 22'!$E33</f>
        <v>4074.63</v>
      </c>
      <c r="F35" s="118">
        <f>'Jan 22'!$F33+'Feb 22'!$F33+'Mar 22'!$F33+'Apr 22'!$F33+'May 22'!$F33+'Jun 22'!$F34+'Jul 22'!$F34+'Aug 22'!$F34+'Sept 22'!$F34+'Oct 22'!$F34+'Nov 22'!$F33+'Dec 22'!$F33</f>
        <v>0</v>
      </c>
      <c r="G35" s="118">
        <f>'Jan 22'!$G33+'Feb 22'!$G33+'Mar 22'!$G33+'Apr 22'!$G33+'May 22'!$G33+'Jun 22'!$G34+'Jul 22'!$G34+'Aug 22'!$G34+'Sept 22'!$G34+'Oct 22'!$G34+'Nov 22'!$G33+'Dec 22'!$G33</f>
        <v>0</v>
      </c>
      <c r="H35" s="118">
        <f>'Jan 22'!$H33+'Feb 22'!$H33+'Mar 22'!$H33+'Apr 22'!$H33+'May 22'!$H33+'Jun 22'!$H34+'Jul 22'!$H34+'Aug 22'!$H34+'Sept 22'!$H34+'Oct 22'!$H34+'Nov 22'!$H33+'Dec 22'!$H33</f>
        <v>0</v>
      </c>
      <c r="I35" s="118">
        <f>'Jan 22'!$I33+'Feb 22'!$I33+'Mar 22'!$I33+'Apr 22'!$I33+'May 22'!$I33+'Jun 22'!$I34+'Jul 22'!$I34+'Aug 22'!$I34+'Sept 22'!$I34+'Oct 22'!$I34+'Nov 22'!$I33+'Dec 22'!$I33</f>
        <v>0</v>
      </c>
      <c r="J35" s="118">
        <f>'Jan 22'!$J33+'Feb 22'!$J33+'Mar 22'!$J33+'Apr 22'!$J33+'May 22'!$J33+'Jun 22'!$J34+'Jul 22'!$J34+'Aug 22'!$J34+'Sept 22'!$J34+'Oct 22'!$J34+'Nov 22'!$J33+'Dec 22'!$J33</f>
        <v>0</v>
      </c>
      <c r="K35" s="118">
        <f>'Jan 22'!$K33+'Feb 22'!$K33+'Mar 22'!$K33+'Apr 22'!$K33+'May 22'!$K33+'Jun 22'!$K34+'Jul 22'!$K34+'Aug 22'!$K34+'Sept 22'!$K34+'Oct 22'!$K34+'Nov 22'!$K33+'Dec 22'!$K33</f>
        <v>0</v>
      </c>
      <c r="L35" s="118">
        <f>'Jan 22'!$M33+'Feb 22'!$L33+'Mar 22'!$L33+'Apr 22'!$L33+'May 22'!$L33+'Jun 22'!$L34+'Jul 22'!$L34+'Aug 22'!$L34+'Sept 22'!$L34+'Oct 22'!$L34+'Nov 22'!$L33+'Dec 22'!$L33</f>
        <v>522.65</v>
      </c>
      <c r="M35" s="118" t="e">
        <f>'Jan 22'!#REF!+'Feb 22'!#REF!+'Mar 22'!#REF!+'Apr 22'!$M33+'May 22'!$M33+'Jun 22'!$M34+'Jul 22'!$M34+'Aug 22'!$M34+'Sept 22'!$M34+'Oct 22'!$M34+'Nov 22'!$M33+'Dec 22'!$M33</f>
        <v>#REF!</v>
      </c>
      <c r="N35" s="118" t="e">
        <f>'Jan 22'!#REF!+'Feb 22'!#REF!+'Mar 22'!#REF!+'Apr 22'!#REF!+'May 22'!#REF!+'Jun 22'!$N34+'Jul 22'!$N34+'Aug 22'!$N34+'Sept 22'!$N34+'Oct 22'!$N34+'Nov 22'!$N33+'Dec 22'!$N33</f>
        <v>#REF!</v>
      </c>
      <c r="O35" s="120" t="e">
        <f t="shared" si="0"/>
        <v>#REF!</v>
      </c>
    </row>
    <row r="36" spans="1:15" s="99" customFormat="1" ht="20.25" customHeight="1" x14ac:dyDescent="0.3">
      <c r="A36" s="100" t="s">
        <v>45</v>
      </c>
      <c r="B36" s="118">
        <f>'Jan 22'!$B34+'Feb 22'!$B34+'Mar 22'!$B34+'Apr 22'!$B34+'May 22'!$B34+'Jun 22'!$B35+'Jul 22'!$B35+'Aug 22'!$B35+'Sept 22'!$B35+'Oct 22'!$B35+'Nov 22'!$B34+'Dec 22'!$B34</f>
        <v>4984.3399999999992</v>
      </c>
      <c r="C36" s="118">
        <f>'Jan 22'!$C34+'Feb 22'!$C34+'Mar 22'!$C34+'Apr 22'!$C34+'May 22'!$C34+'Jun 22'!$C35+'Jul 22'!$C35+'Aug 22'!$C35+'Sept 22'!$C35+'Oct 22'!$C35+'Nov 22'!$C34+'Dec 22'!$C34</f>
        <v>19216.04</v>
      </c>
      <c r="D36" s="118">
        <f>'Jan 22'!$D34+'Feb 22'!$D34+'Mar 22'!$D34+'Apr 22'!$D34+'May 22'!$D34+'Jun 22'!D35+'Jul 22'!$D35+'Aug 22'!$D35+'Sept 22'!$D35+'Oct 22'!$D35+'Nov 22'!$D34+'Dec 22'!$D34</f>
        <v>0</v>
      </c>
      <c r="E36" s="119">
        <f>'Jan 22'!$E34+'Feb 22'!$E34+'Mar 22'!$E34+'Apr 22'!$E34+'May 22'!$E34+'Jun 22'!$E35+'Jul 22'!$E35+'Aug 22'!$E35+'Sept 22'!$E35+'Oct 22'!$E35+'Nov 22'!$E34+'Dec 22'!$E34</f>
        <v>0</v>
      </c>
      <c r="F36" s="118">
        <f>'Jan 22'!$F34+'Feb 22'!$F34+'Mar 22'!$F34+'Apr 22'!$F34+'May 22'!$F34+'Jun 22'!$F35+'Jul 22'!$F35+'Aug 22'!$F35+'Sept 22'!$F35+'Oct 22'!$F35+'Nov 22'!$F34+'Dec 22'!$F34</f>
        <v>0</v>
      </c>
      <c r="G36" s="118">
        <f>'Jan 22'!$G34+'Feb 22'!$G34+'Mar 22'!$G34+'Apr 22'!$G34+'May 22'!$G34+'Jun 22'!$G35+'Jul 22'!$G35+'Aug 22'!$G35+'Sept 22'!$G35+'Oct 22'!$G35+'Nov 22'!$G34+'Dec 22'!$G34</f>
        <v>0</v>
      </c>
      <c r="H36" s="118">
        <f>'Jan 22'!$H34+'Feb 22'!$H34+'Mar 22'!$H34+'Apr 22'!$H34+'May 22'!$H34+'Jun 22'!$H35+'Jul 22'!$H35+'Aug 22'!$H35+'Sept 22'!$H35+'Oct 22'!$H35+'Nov 22'!$H34+'Dec 22'!$H34</f>
        <v>0</v>
      </c>
      <c r="I36" s="118">
        <f>'Jan 22'!$I34+'Feb 22'!$I34+'Mar 22'!$I34+'Apr 22'!$I34+'May 22'!$I34+'Jun 22'!$I35+'Jul 22'!$I35+'Aug 22'!$I35+'Sept 22'!$I35+'Oct 22'!$I35+'Nov 22'!$I34+'Dec 22'!$I34</f>
        <v>0</v>
      </c>
      <c r="J36" s="118">
        <f>'Jan 22'!$J34+'Feb 22'!$J34+'Mar 22'!$J34+'Apr 22'!$J34+'May 22'!$J34+'Jun 22'!$J35+'Jul 22'!$J35+'Aug 22'!$J35+'Sept 22'!$J35+'Oct 22'!$J35+'Nov 22'!$J34+'Dec 22'!$J34</f>
        <v>0</v>
      </c>
      <c r="K36" s="118">
        <f>'Jan 22'!$K34+'Feb 22'!$K34+'Mar 22'!$K34+'Apr 22'!$K34+'May 22'!$K34+'Jun 22'!$K35+'Jul 22'!$K35+'Aug 22'!$K35+'Sept 22'!$K35+'Oct 22'!$K35+'Nov 22'!$K34+'Dec 22'!$K34</f>
        <v>70</v>
      </c>
      <c r="L36" s="118" t="e">
        <f>'Jan 22'!#REF!+'Feb 22'!$L34+'Jan 22'!$L34+'Apr 22'!$L34+'May 22'!$L34+'Jun 22'!$L35+'Jul 22'!$L35+'Sept 22'!$L35+'Sept 22'!#REF!+'Oct 22'!$L35+'Nov 22'!$L34+'Dec 22'!$L34</f>
        <v>#REF!</v>
      </c>
      <c r="M36" s="118" t="e">
        <f>'Jan 22'!#REF!+'Feb 22'!#REF!+'Mar 22'!#REF!+'Apr 22'!$M34+'May 22'!$M34+'Jun 22'!$M35+'Jul 22'!$M35+'Aug 22'!$M35+'Sept 22'!$M35+'Oct 22'!$M35+'Nov 22'!$M34+'Dec 22'!$M34</f>
        <v>#REF!</v>
      </c>
      <c r="N36" s="118" t="e">
        <f>'Jan 22'!#REF!+'Feb 22'!#REF!+'Mar 22'!#REF!+'Apr 22'!#REF!+'May 22'!#REF!+'Jun 22'!$N35+'Jul 22'!$N35+'Aug 22'!$N35+'Sept 22'!$N35+'Oct 22'!$N35+'Nov 22'!$N34+'Dec 22'!$N34</f>
        <v>#REF!</v>
      </c>
      <c r="O36" s="120" t="e">
        <f t="shared" si="0"/>
        <v>#REF!</v>
      </c>
    </row>
    <row r="37" spans="1:15" s="99" customFormat="1" ht="20.25" customHeight="1" x14ac:dyDescent="0.3">
      <c r="A37" s="117" t="s">
        <v>46</v>
      </c>
      <c r="B37" s="118">
        <f>'Jan 22'!$B35+'Feb 22'!$B35+'Mar 22'!$B35+'Apr 22'!$B35+'May 22'!$B35+'Jun 22'!$B36+'Jul 22'!$B36+'Aug 22'!$B36+'Sept 22'!$B36+'Oct 22'!$B36+'Nov 22'!$B35+'Dec 22'!$B35</f>
        <v>6817.6599999999989</v>
      </c>
      <c r="C37" s="118">
        <f>'Jan 22'!$C35+'Feb 22'!$C35+'Mar 22'!$C35+'Apr 22'!$C35+'May 22'!$C35+'Jun 22'!$C36+'Jul 22'!$C36+'Aug 22'!$C36+'Sept 22'!$C36+'Oct 22'!$C36+'Nov 22'!$C35+'Dec 22'!$C35</f>
        <v>19216.04</v>
      </c>
      <c r="D37" s="118">
        <f>'Jan 22'!$D35+'Feb 22'!$D35+'Mar 22'!$D35+'Apr 22'!$D35+'May 22'!$D35+'Jun 22'!D36+'Jul 22'!$D36+'Aug 22'!$D36+'Sept 22'!$D36+'Oct 22'!$D36+'Nov 22'!$D35+'Dec 22'!$D35</f>
        <v>0</v>
      </c>
      <c r="E37" s="119">
        <f>'Jan 22'!$E35+'Feb 22'!$E35+'Mar 22'!$E35+'Apr 22'!$E35+'May 22'!$E35+'Jun 22'!$E36+'Jul 22'!$E36+'Aug 22'!$E36+'Sept 22'!$E36+'Oct 22'!$E36+'Nov 22'!$E35+'Dec 22'!$E35</f>
        <v>4600.57</v>
      </c>
      <c r="F37" s="118">
        <f>'Jan 22'!$F35+'Feb 22'!$F35+'Mar 22'!$F35+'Apr 22'!$F35+'May 22'!$F35+'Jun 22'!$F36+'Jul 22'!$F36+'Aug 22'!$F36+'Sept 22'!$F36+'Oct 22'!$F36+'Nov 22'!$F35+'Dec 22'!$F35</f>
        <v>4380.45</v>
      </c>
      <c r="G37" s="118">
        <f>'Jan 22'!$G35+'Feb 22'!$G35+'Mar 22'!$G35+'Apr 22'!$G35+'May 22'!$G35+'Jun 22'!$G36+'Jul 22'!$G36+'Aug 22'!$G36+'Sept 22'!$G36+'Oct 22'!$G36+'Nov 22'!$G35+'Dec 22'!$G35</f>
        <v>0</v>
      </c>
      <c r="H37" s="118">
        <f>'Jan 22'!$H35+'Feb 22'!$H35+'Mar 22'!$H35+'Apr 22'!$H35+'May 22'!$H35+'Jun 22'!$H36+'Jul 22'!$H36+'Aug 22'!$H36+'Sept 22'!$H36+'Oct 22'!$H36+'Nov 22'!$H35+'Dec 22'!$H35</f>
        <v>0</v>
      </c>
      <c r="I37" s="118">
        <f>'Jan 22'!$I35+'Feb 22'!$I35+'Mar 22'!$I35+'Apr 22'!$I35+'May 22'!$I35+'Jun 22'!$I36+'Jul 22'!$I36+'Aug 22'!$I36+'Sept 22'!$I36+'Oct 22'!$I36+'Nov 22'!$I35+'Dec 22'!$I35</f>
        <v>0</v>
      </c>
      <c r="J37" s="118">
        <f>'Jan 22'!$J35+'Feb 22'!$J35+'Mar 22'!$J35+'Apr 22'!$J35+'May 22'!$J35+'Jun 22'!$J36+'Jul 22'!$J36+'Aug 22'!$J36+'Sept 22'!$J36+'Oct 22'!$J36+'Nov 22'!$J35+'Dec 22'!$J35</f>
        <v>0</v>
      </c>
      <c r="K37" s="118">
        <f>'Jan 22'!$K35+'Feb 22'!$K35+'Mar 22'!$K35+'Apr 22'!$K35+'May 22'!$K35+'Jun 22'!$K36+'Jul 22'!$K36+'Aug 22'!$K36+'Sept 22'!$K36+'Oct 22'!$K36+'Nov 22'!$K35+'Dec 22'!$K35</f>
        <v>0</v>
      </c>
      <c r="L37" s="118">
        <f>'Jan 22'!$M35+'Feb 22'!$L35+'Mar 22'!$L35+'Apr 22'!$L35+'May 22'!$L35+'Jun 22'!$L36+'Jul 22'!$L36+'Aug 22'!$L36+'Sept 22'!$L36+'Oct 22'!$L36+'Nov 22'!$L35+'Dec 22'!$L35</f>
        <v>0</v>
      </c>
      <c r="M37" s="118" t="e">
        <f>'Jan 22'!#REF!+'Feb 22'!#REF!+'Mar 22'!#REF!+'Apr 22'!$M35+'May 22'!$M35+'Jun 22'!$M36+'Jul 22'!$M36+'Aug 22'!$M36+'Sept 22'!$M36+'Oct 22'!$M36+'Nov 22'!$M35+'Dec 22'!$M35</f>
        <v>#REF!</v>
      </c>
      <c r="N37" s="118" t="e">
        <f>'Jan 22'!#REF!+'Feb 22'!#REF!+'Mar 22'!#REF!+'Apr 22'!#REF!+'May 22'!#REF!+'Jun 22'!$N36+'Jul 22'!$N36+'Aug 22'!$N36+'Sept 22'!$N36+'Oct 22'!$N36+'Nov 22'!$N35+'Dec 22'!$N35</f>
        <v>#REF!</v>
      </c>
      <c r="O37" s="120" t="e">
        <f t="shared" si="0"/>
        <v>#REF!</v>
      </c>
    </row>
    <row r="38" spans="1:15" s="99" customFormat="1" ht="20.25" customHeight="1" x14ac:dyDescent="0.3">
      <c r="A38" s="100" t="s">
        <v>47</v>
      </c>
      <c r="B38" s="118">
        <f>'Jan 22'!$B36+'Feb 22'!$B36+'Mar 22'!$B36+'Apr 22'!$B36+'May 22'!$B36+'Jun 22'!$B37+'Jul 22'!$B37+'Aug 22'!$B37+'Sept 22'!$B37+'Oct 22'!$B37+'Nov 22'!$B36+'Dec 22'!$B36</f>
        <v>8329.84</v>
      </c>
      <c r="C38" s="118">
        <f>'Jan 22'!$C36+'Feb 22'!$C36+'Mar 22'!$C36+'Apr 22'!$C36+'May 22'!$C36+'Jun 22'!$C37+'Jul 22'!$C37+'Aug 22'!$C37+'Sept 22'!$C37+'Oct 22'!$C37+'Nov 22'!$C36+'Dec 22'!$C36</f>
        <v>19216.04</v>
      </c>
      <c r="D38" s="118">
        <f>'Jan 22'!$D36+'Feb 22'!$D36+'Mar 22'!$D36+'Apr 22'!$D36+'May 22'!$D36+'Jun 22'!D37+'Jul 22'!$D37+'Aug 22'!$D37+'Sept 22'!$D37+'Oct 22'!$D37+'Nov 22'!$D36+'Dec 22'!$D36</f>
        <v>0</v>
      </c>
      <c r="E38" s="119">
        <f>'Jan 22'!$E36+'Feb 22'!$E36+'Mar 22'!$E36+'Apr 22'!$E36+'May 22'!$E36+'Jun 22'!$E37+'Jul 22'!$E37+'Aug 22'!$E37+'Sept 22'!$E37+'Oct 22'!$E37+'Nov 22'!$E36+'Dec 22'!$E36</f>
        <v>0</v>
      </c>
      <c r="F38" s="118">
        <f>'Jan 22'!$F36+'Feb 22'!$F36+'Mar 22'!$F36+'Apr 22'!$F36+'May 22'!$F36+'Jun 22'!$F37+'Jul 22'!$F37+'Aug 22'!$F37+'Sept 22'!$F37+'Oct 22'!$F37+'Nov 22'!$F36+'Dec 22'!$F36</f>
        <v>0</v>
      </c>
      <c r="G38" s="118">
        <f>'Jan 22'!$G36+'Feb 22'!$G36+'Mar 22'!$G36+'Apr 22'!$G36+'May 22'!$G36+'Jun 22'!$G37+'Jul 22'!$G37+'Aug 22'!$G37+'Sept 22'!$G37+'Oct 22'!$G37+'Nov 22'!$G36+'Dec 22'!$G36</f>
        <v>0</v>
      </c>
      <c r="H38" s="118">
        <f>'Jan 22'!$H36+'Feb 22'!$H36+'Mar 22'!$H36+'Apr 22'!$H36+'May 22'!$H36+'Jun 22'!$H37+'Jul 22'!$H37+'Aug 22'!$H37+'Sept 22'!$H37+'Oct 22'!$H37+'Nov 22'!$H36+'Dec 22'!$H36</f>
        <v>0</v>
      </c>
      <c r="I38" s="118">
        <f>'Jan 22'!$I36+'Feb 22'!$I36+'Mar 22'!$I36+'Apr 22'!$I36+'May 22'!$I36+'Jun 22'!$I37+'Jul 22'!$I37+'Aug 22'!$I37+'Sept 22'!$I37+'Oct 22'!$I37+'Nov 22'!$I36+'Dec 22'!$I36</f>
        <v>0</v>
      </c>
      <c r="J38" s="118">
        <f>'Jan 22'!$J36+'Feb 22'!$J36+'Mar 22'!$J36+'Apr 22'!$J36+'May 22'!$J36+'Jun 22'!$J37+'Jul 22'!$J37+'Aug 22'!$J37+'Sept 22'!$J37+'Oct 22'!$J37+'Nov 22'!$J36+'Dec 22'!$J36</f>
        <v>0</v>
      </c>
      <c r="K38" s="118">
        <f>'Jan 22'!$K36+'Feb 22'!$K36+'Mar 22'!$K36+'Apr 22'!$K36+'May 22'!$K36+'Jun 22'!$K37+'Jul 22'!$K37+'Aug 22'!$K37+'Sept 22'!$K37+'Oct 22'!$K37+'Nov 22'!$K36+'Dec 22'!$K36</f>
        <v>0</v>
      </c>
      <c r="L38" s="118">
        <f>'Jan 22'!$M36+'Feb 22'!$L36+'Mar 22'!$L36+'Apr 22'!$L36+'May 22'!$L36+'Jun 22'!$L37+'Jul 22'!$L37+'Aug 22'!$L37+'Sept 22'!$L37+'Oct 22'!$L37+'Nov 22'!$L36+'Dec 22'!$L36</f>
        <v>0</v>
      </c>
      <c r="M38" s="118" t="e">
        <f>'Jan 22'!#REF!+'Feb 22'!#REF!+'Mar 22'!#REF!+'Apr 22'!$M36+'May 22'!$M36+'Jun 22'!$M37+'Jul 22'!$M37+'Aug 22'!$M37+'Sept 22'!$M37+'Oct 22'!$M37+'Nov 22'!$M36+'Dec 22'!$M36</f>
        <v>#REF!</v>
      </c>
      <c r="N38" s="118" t="e">
        <f>'Jan 22'!#REF!+'Feb 22'!#REF!+'Mar 22'!#REF!+'Apr 22'!#REF!+'May 22'!#REF!+'Jun 22'!$N37+'Jul 22'!$N37+'Aug 22'!$N37+'Sept 22'!$N37+'Oct 22'!$N37+'Nov 22'!$N36+'Dec 22'!$N36</f>
        <v>#REF!</v>
      </c>
      <c r="O38" s="120" t="e">
        <f t="shared" si="0"/>
        <v>#REF!</v>
      </c>
    </row>
    <row r="39" spans="1:15" s="99" customFormat="1" ht="20.25" customHeight="1" x14ac:dyDescent="0.3">
      <c r="A39" s="117" t="s">
        <v>48</v>
      </c>
      <c r="B39" s="118">
        <f>'Jan 22'!$B37+'Feb 22'!$B37+'Mar 22'!$B37+'Apr 22'!$B37+'May 22'!$B37+'Jun 22'!$B38+'Jul 22'!$B38+'Aug 22'!$B38+'Sept 22'!$B38+'Oct 22'!$B38+'Nov 22'!$B37+'Dec 22'!$B37</f>
        <v>5413.48</v>
      </c>
      <c r="C39" s="118">
        <f>'Jan 22'!$C37+'Feb 22'!$C37+'Mar 22'!$C37+'Apr 22'!$C37+'May 22'!$C37+'Jun 22'!$C38+'Jul 22'!$C38+'Aug 22'!$C38+'Sept 22'!$C38+'Oct 22'!$C38+'Nov 22'!$C37+'Dec 22'!$C37</f>
        <v>19216.04</v>
      </c>
      <c r="D39" s="118">
        <f>'Jan 22'!$D37+'Feb 22'!$D37+'Mar 22'!$D37+'Apr 22'!$D37+'May 22'!$D37+'Jun 22'!D38+'Jul 22'!$D38+'Aug 22'!$D38+'Sept 22'!$D38+'Oct 22'!$D38+'Nov 22'!$D37+'Dec 22'!$D37</f>
        <v>0</v>
      </c>
      <c r="E39" s="119">
        <f>'Jan 22'!$E37+'Feb 22'!$E37+'Mar 22'!$E37+'Apr 22'!$E37+'May 22'!$E37+'Jun 22'!$E38+'Jul 22'!$E38+'Aug 22'!$E38+'Sept 22'!$E38+'Oct 22'!$E38+'Nov 22'!$E37+'Dec 22'!$E37</f>
        <v>0</v>
      </c>
      <c r="F39" s="118">
        <f>'Jan 22'!$F37+'Feb 22'!$F37+'Mar 22'!$F37+'Apr 22'!$F37+'May 22'!$F37+'Jun 22'!$F38+'Jul 22'!$F38+'Aug 22'!$F38+'Sept 22'!$F38+'Oct 22'!$F38+'Nov 22'!$F37+'Dec 22'!$F37</f>
        <v>0</v>
      </c>
      <c r="G39" s="118">
        <f>'Jan 22'!$G37+'Feb 22'!$G37+'Mar 22'!$G37+'Apr 22'!$G37+'May 22'!$G37+'Jun 22'!$G38+'Jul 22'!$G38+'Aug 22'!$G38+'Sept 22'!$G38+'Oct 22'!$G38+'Nov 22'!$G37+'Dec 22'!$G37</f>
        <v>0</v>
      </c>
      <c r="H39" s="118">
        <f>'Jan 22'!$H37+'Feb 22'!$H37+'Mar 22'!$H37+'Apr 22'!$H37+'May 22'!$H37+'Jun 22'!$H38+'Jul 22'!$H38+'Aug 22'!$H38+'Sept 22'!$H38+'Oct 22'!$H38+'Nov 22'!$H37+'Dec 22'!$H37</f>
        <v>0</v>
      </c>
      <c r="I39" s="118">
        <f>'Jan 22'!$I37+'Feb 22'!$I37+'Mar 22'!$I37+'Apr 22'!$I37+'May 22'!$I37+'Jun 22'!$I38+'Jul 22'!$I38+'Aug 22'!$I38+'Sept 22'!$I38+'Oct 22'!$I38+'Nov 22'!$I37+'Dec 22'!$I37</f>
        <v>0</v>
      </c>
      <c r="J39" s="118">
        <f>'Jan 22'!$J37+'Feb 22'!$J37+'Mar 22'!$J37+'Apr 22'!$J37+'May 22'!$J37+'Jun 22'!$J38+'Jul 22'!$J38+'Aug 22'!$J38+'Sept 22'!$J38+'Oct 22'!$J38+'Nov 22'!$J37+'Dec 22'!$J37</f>
        <v>2920.74</v>
      </c>
      <c r="K39" s="118">
        <f>'Jan 22'!$K37+'Feb 22'!$K37+'Mar 22'!$K37+'Apr 22'!$K37+'May 22'!$K37+'Jun 22'!$K38+'Jul 22'!$K38+'Aug 22'!$K38+'Sept 22'!$K38+'Oct 22'!$K38+'Nov 22'!$K37+'Dec 22'!$K37</f>
        <v>0</v>
      </c>
      <c r="L39" s="118">
        <f>'Jan 22'!$M37+'Feb 22'!$L37+'Mar 22'!$L37+'Apr 22'!$L37+'May 22'!$L37+'Jun 22'!$L38+'Jul 22'!$L38+'Aug 22'!$L38+'Sept 22'!$L38+'Oct 22'!$L38+'Nov 22'!$L37+'Dec 22'!$L37</f>
        <v>331.45</v>
      </c>
      <c r="M39" s="118" t="e">
        <f>'Jan 22'!#REF!+'Feb 22'!#REF!+'Mar 22'!#REF!+'Apr 22'!$M37+'May 22'!$M37+'Jun 22'!$M38+'Jul 22'!$M38+'Aug 22'!$M38+'Sept 22'!$M38+'Oct 22'!$M38+'Nov 22'!$M37+'Dec 22'!$M37</f>
        <v>#REF!</v>
      </c>
      <c r="N39" s="118" t="e">
        <f>'Jan 22'!#REF!+'Feb 22'!#REF!+'Mar 22'!#REF!+'Apr 22'!#REF!+'May 22'!#REF!+'Jun 22'!$N38+'Jul 22'!$N38+'Aug 22'!$N38+'Sept 22'!$N38+'Oct 22'!$N38+'Nov 22'!$N37+'Dec 22'!$N37</f>
        <v>#REF!</v>
      </c>
      <c r="O39" s="120" t="e">
        <f t="shared" si="0"/>
        <v>#REF!</v>
      </c>
    </row>
    <row r="40" spans="1:15" s="99" customFormat="1" ht="20.25" customHeight="1" x14ac:dyDescent="0.3">
      <c r="A40" s="100" t="s">
        <v>49</v>
      </c>
      <c r="B40" s="118">
        <f>'Jan 22'!$B38+'Feb 22'!$B38+'Mar 22'!$B38+'Apr 22'!$B38+'May 22'!$B38+'Jun 22'!$B39+'Jul 22'!$B39+'Aug 22'!$B39+'Sept 22'!$B39+'Oct 22'!$B39+'Nov 22'!$B38+'Dec 22'!$B38</f>
        <v>5340.95</v>
      </c>
      <c r="C40" s="118">
        <f>'Jan 22'!$C38+'Feb 22'!$C38+'Mar 22'!$C38+'Apr 22'!$C38+'May 22'!$C38+'Jun 22'!$C39+'Jul 22'!$C39+'Aug 22'!$C39+'Sept 22'!$C39+'Oct 22'!$C39+'Nov 22'!$C38+'Dec 22'!$C38</f>
        <v>19216.04</v>
      </c>
      <c r="D40" s="118">
        <f>'Jan 22'!$D38+'Feb 22'!$D38+'Mar 22'!$D38+'Apr 22'!$D38+'May 22'!$D38+'Jun 22'!D39+'Jul 22'!$D39+'Aug 22'!$D39+'Sept 22'!$D39+'Oct 22'!$D39+'Nov 22'!$D38+'Dec 22'!$D38</f>
        <v>591.41</v>
      </c>
      <c r="E40" s="119">
        <f>'Jan 22'!$E38+'Feb 22'!$E38+'Mar 22'!$E38+'Apr 22'!$E38+'May 22'!$E38+'Jun 22'!$E39+'Jul 22'!$E39+'Aug 22'!$E39+'Sept 22'!$E39+'Oct 22'!$E39+'Nov 22'!$E38+'Dec 22'!$E38</f>
        <v>6549.73</v>
      </c>
      <c r="F40" s="118">
        <f>'Jan 22'!$F38+'Feb 22'!$F38+'Mar 22'!$F38+'Apr 22'!$F38+'May 22'!$F38+'Jun 22'!$F39+'Jul 22'!$F39+'Aug 22'!$F39+'Sept 22'!$F39+'Oct 22'!$F39+'Nov 22'!$F38+'Dec 22'!$F38</f>
        <v>0</v>
      </c>
      <c r="G40" s="118">
        <f>'Jan 22'!$G38+'Feb 22'!$G38+'Mar 22'!$G38+'Apr 22'!$G38+'May 22'!$G38+'Jun 22'!$G39+'Jul 22'!$G39+'Aug 22'!$G39+'Sept 22'!$G39+'Oct 22'!$G39+'Nov 22'!$G38+'Dec 22'!$G38</f>
        <v>0</v>
      </c>
      <c r="H40" s="118">
        <f>'Jan 22'!$H38+'Feb 22'!$H38+'Mar 22'!$H38+'Apr 22'!$H38+'May 22'!$H38+'Jun 22'!$H39+'Jul 22'!$H39+'Aug 22'!$H39+'Sept 22'!$H39+'Oct 22'!$H39+'Nov 22'!$H38+'Dec 22'!$H38</f>
        <v>0</v>
      </c>
      <c r="I40" s="118">
        <f>'Jan 22'!$I38+'Feb 22'!$I38+'Mar 22'!$I38+'Apr 22'!$I38+'May 22'!$I38+'Jun 22'!$I39+'Jul 22'!$I39+'Aug 22'!$I39+'Sept 22'!$I39+'Oct 22'!$I39+'Nov 22'!$I38+'Dec 22'!$I38</f>
        <v>0</v>
      </c>
      <c r="J40" s="118">
        <f>'Jan 22'!$J38+'Feb 22'!$J38+'Mar 22'!$J38+'Apr 22'!$J38+'May 22'!$J38+'Jun 22'!$J39+'Jul 22'!$J39+'Aug 22'!$J39+'Sept 22'!$J39+'Oct 22'!$J39+'Nov 22'!$J38+'Dec 22'!$J38</f>
        <v>0</v>
      </c>
      <c r="K40" s="118" t="e">
        <f>'Jan 22'!$K38+'Mar 22'!$K38+'Mar 22'!#REF!+'Apr 22'!$K38+'May 22'!$K38+'Jun 22'!$K39+'Jul 22'!$K39+'Aug 22'!$K39+'Sept 22'!$K39+'Oct 22'!$K39+'Nov 22'!$K38+'Dec 22'!$K38</f>
        <v>#REF!</v>
      </c>
      <c r="L40" s="118" t="e">
        <f>'Jan 22'!$M38+'Mar 22'!$L38+'Mar 22'!#REF!+'Apr 22'!$L38+'May 22'!$L38+'Jun 22'!$L39+'Jul 22'!$L39+'Aug 22'!$L39+'Sept 22'!$L39+'Oct 22'!$L39+'Nov 22'!$L38+'Dec 22'!$L38</f>
        <v>#REF!</v>
      </c>
      <c r="M40" s="118" t="e">
        <f>'Jan 22'!#REF!+'Feb 22'!#REF!+'Mar 22'!#REF!+'Apr 22'!$M38+'May 22'!$M38+'Jun 22'!$M39+'Jul 22'!$M39+'Aug 22'!$M39+'Sept 22'!$M39+'Oct 22'!$M39+'Nov 22'!$M38+'Dec 22'!$M38</f>
        <v>#REF!</v>
      </c>
      <c r="N40" s="118" t="e">
        <f>'Jan 22'!#REF!+'Feb 22'!#REF!+'Mar 22'!#REF!+'Apr 22'!#REF!+'May 22'!#REF!+'Jun 22'!$N39+'Jul 22'!$N39+'Aug 22'!$N39+'Sept 22'!$N39+'Oct 22'!$N39+'Nov 22'!$N38+'Dec 22'!$N38</f>
        <v>#REF!</v>
      </c>
      <c r="O40" s="120" t="e">
        <f t="shared" si="0"/>
        <v>#REF!</v>
      </c>
    </row>
    <row r="41" spans="1:15" s="99" customFormat="1" ht="20.25" customHeight="1" x14ac:dyDescent="0.3">
      <c r="A41" s="117" t="s">
        <v>50</v>
      </c>
      <c r="B41" s="118">
        <f>'Jan 22'!$B39+'Feb 22'!$B39+'Mar 22'!$B39+'Apr 22'!$B39+'May 22'!$B39+'Jun 22'!$B40+'Jul 22'!$B40+'Aug 22'!$B40+'Sept 22'!$B40+'Oct 22'!$B40+'Nov 22'!$B39+'Dec 22'!$B39</f>
        <v>4367.6599999999989</v>
      </c>
      <c r="C41" s="118">
        <f>'Jan 22'!$C39+'Feb 22'!$C39+'Mar 22'!$C39+'Apr 22'!$C39+'May 22'!$C39+'Jun 22'!$C40+'Jul 22'!$C40+'Aug 22'!$C40+'Sept 22'!$C40+'Oct 22'!$C40+'Nov 22'!$C39+'Dec 22'!$C39</f>
        <v>19216.04</v>
      </c>
      <c r="D41" s="118">
        <f>'Jan 22'!$D39+'Feb 22'!$D39+'Mar 22'!$D39+'Apr 22'!$D39+'May 22'!$D39+'Jun 22'!D40+'Jul 22'!$D40+'Aug 22'!$D40+'Sept 22'!$D40+'Oct 22'!$D40+'Nov 22'!$D39+'Dec 22'!$D39</f>
        <v>0</v>
      </c>
      <c r="E41" s="119">
        <f>'Jan 22'!$E39+'Feb 22'!$E39+'Mar 22'!$E39+'Apr 22'!$E39+'May 22'!$E39+'Jun 22'!$E40+'Jul 22'!$E40+'Aug 22'!$E40+'Sept 22'!$E40+'Oct 22'!$E40+'Nov 22'!$E39+'Dec 22'!$E39</f>
        <v>3678.81</v>
      </c>
      <c r="F41" s="118">
        <f>'Jan 22'!$F39+'Feb 22'!$F39+'Mar 22'!$F39+'Apr 22'!$F39+'May 22'!$F39+'Jun 22'!$F40+'Jul 22'!$F40+'Aug 22'!$F40+'Sept 22'!$F40+'Oct 22'!$F40+'Nov 22'!$F39+'Dec 22'!$F39</f>
        <v>1823.72</v>
      </c>
      <c r="G41" s="118">
        <f>'Jan 22'!$G39+'Feb 22'!$G39+'Mar 22'!$G39+'Apr 22'!$G39+'May 22'!$G39+'Jun 22'!$G40+'Jul 22'!$G40+'Aug 22'!$G40+'Sept 22'!$G40+'Oct 22'!$G40+'Nov 22'!$G39+'Dec 22'!$G39</f>
        <v>0</v>
      </c>
      <c r="H41" s="118">
        <f>'Jan 22'!$H39+'Feb 22'!$H39+'Mar 22'!$H39+'Apr 22'!$H39+'May 22'!$H39+'Jun 22'!$H40+'Jul 22'!$H40+'Aug 22'!$H40+'Sept 22'!$H40+'Oct 22'!$H40+'Nov 22'!$H39+'Dec 22'!$H39</f>
        <v>0</v>
      </c>
      <c r="I41" s="118">
        <f>'Jan 22'!$I39+'Feb 22'!$I39+'Mar 22'!$I39+'Apr 22'!$I39+'May 22'!$I39+'Jun 22'!$I40+'Jul 22'!$I40+'Aug 22'!$I40+'Sept 22'!$I40+'Oct 22'!$I40+'Nov 22'!$I39+'Dec 22'!$I39</f>
        <v>8279.2800000000007</v>
      </c>
      <c r="J41" s="118">
        <f>'Jan 22'!$J39+'Feb 22'!$J39+'Mar 22'!$J39+'Apr 22'!$J39+'May 22'!$J39+'Jun 22'!$J40+'Jul 22'!$J40+'Aug 22'!$J40+'Sept 22'!$J40+'Oct 22'!$J40+'Nov 22'!$J39+'Dec 22'!$J39</f>
        <v>0</v>
      </c>
      <c r="K41" s="118">
        <f>'Jan 22'!$K39+'Feb 22'!$K39+'Mar 22'!$K39+'Apr 22'!$K39+'May 22'!$K39+'Jun 22'!$K40+'Jul 22'!$K40+'Aug 22'!$K40+'Sept 22'!$K40+'Oct 22'!$K40+'Nov 22'!$K39+'Dec 22'!$K39</f>
        <v>0</v>
      </c>
      <c r="L41" s="118">
        <f>'Jan 22'!$M39+'Feb 22'!$L39+'Mar 22'!$L39+'Apr 22'!$L39+'May 22'!$L39+'Jun 22'!$L40+'Jul 22'!$L40+'Aug 22'!$L40+'Sept 22'!$L40+'Oct 22'!$L40+'Nov 22'!$L39+'Dec 22'!$L39</f>
        <v>0</v>
      </c>
      <c r="M41" s="118" t="e">
        <f>'Jan 22'!#REF!+'Feb 22'!#REF!+'Mar 22'!#REF!+'Apr 22'!$M39+'May 22'!$M39+'Jun 22'!$M40+'Jul 22'!$M40+'Aug 22'!$M40+'Sept 22'!$M40+'Oct 22'!$M40+'Nov 22'!$M39+'Dec 22'!$M39</f>
        <v>#REF!</v>
      </c>
      <c r="N41" s="118" t="e">
        <f>'Jan 22'!#REF!+'Feb 22'!#REF!+'Mar 22'!#REF!+'Apr 22'!#REF!+'May 22'!#REF!+'Jun 22'!$N40+'Jul 22'!$N40+'Aug 22'!$N40+'Sept 22'!$N40+'Oct 22'!$N40+'Nov 22'!$N39+'Dec 22'!$N39</f>
        <v>#REF!</v>
      </c>
      <c r="O41" s="120" t="e">
        <f t="shared" si="0"/>
        <v>#REF!</v>
      </c>
    </row>
    <row r="42" spans="1:15" s="99" customFormat="1" ht="20.25" customHeight="1" x14ac:dyDescent="0.3">
      <c r="A42" s="148" t="s">
        <v>51</v>
      </c>
      <c r="B42" s="118">
        <f>'Jan 22'!$B40+'Feb 22'!$B40+'Mar 22'!$B40+'Apr 22'!$B40+'May 22'!$B40+'Jun 22'!$B41+'Jul 22'!$B41+'Aug 22'!$B41+'Sept 22'!$B41+'Oct 22'!$B41+'Nov 22'!$B40+'Dec 22'!$B40</f>
        <v>5212.2599999999993</v>
      </c>
      <c r="C42" s="118">
        <f>'Jan 22'!$C40+'Feb 22'!$C40+'Mar 22'!$C40+'Apr 22'!$C40+'May 22'!$C40+'Jun 22'!$C41+'Jul 22'!$C41+'Aug 22'!$C41+'Sept 22'!$C41+'Oct 22'!$C41+'Nov 22'!$C40+'Dec 22'!$C40</f>
        <v>19216.04</v>
      </c>
      <c r="D42" s="118">
        <f>'Jan 22'!$D40+'Feb 22'!$D40+'Mar 22'!$D40+'Apr 22'!$D40+'May 22'!$D40+'Jun 22'!D41+'Jul 22'!$D41+'Aug 22'!$D41+'Sept 22'!$D41+'Oct 22'!$D41+'Nov 22'!$D40+'Dec 22'!$D40</f>
        <v>0</v>
      </c>
      <c r="E42" s="119">
        <f>'Jan 22'!$E40+'Feb 22'!$E40+'Mar 22'!$E40+'Apr 22'!$E40+'May 22'!$E40+'Jun 22'!$E41+'Jul 22'!$E41+'Aug 22'!$E41+'Sept 22'!$E41+'Oct 22'!$E41+'Nov 22'!$E40+'Dec 22'!$E40</f>
        <v>0</v>
      </c>
      <c r="F42" s="118">
        <f>'Jan 22'!$F40+'Feb 22'!$F40+'Mar 22'!$F40+'Apr 22'!$F40+'May 22'!$F40+'Jun 22'!$F41+'Jul 22'!$F41+'Aug 22'!$F41+'Sept 22'!$F41+'Oct 22'!$F41+'Nov 22'!$F40+'Dec 22'!$F40</f>
        <v>4211.68</v>
      </c>
      <c r="G42" s="118">
        <f>'Jan 22'!$G40+'Feb 22'!$G40+'Mar 22'!$G40+'Apr 22'!$G40+'May 22'!$G40+'Jun 22'!$G41+'Jul 22'!$G41+'Aug 22'!$G41+'Sept 22'!$G41+'Oct 22'!$G41+'Nov 22'!$G40+'Dec 22'!$G40</f>
        <v>0</v>
      </c>
      <c r="H42" s="118">
        <f>'Jan 22'!$H40+'Feb 22'!$H40+'Mar 22'!$H40+'Apr 22'!$H40+'May 22'!$H40+'Jun 22'!$H41+'Jul 22'!$H41+'Aug 22'!$H41+'Sept 22'!$H41+'Oct 22'!$H41+'Nov 22'!$H40+'Dec 22'!$H40</f>
        <v>0</v>
      </c>
      <c r="I42" s="118">
        <f>'Jan 22'!$I40+'Feb 22'!$I40+'Mar 22'!$I40+'Apr 22'!$I40+'May 22'!$I40+'Jun 22'!$I41+'Jul 22'!$I41+'Aug 22'!$I41+'Sept 22'!$I41+'Oct 22'!$I41+'Nov 22'!$I40+'Dec 22'!$I40</f>
        <v>0</v>
      </c>
      <c r="J42" s="118">
        <f>'Jan 22'!$J40+'Feb 22'!$J40+'Mar 22'!$J40+'Apr 22'!$J40+'May 22'!$J40+'Jun 22'!$J41+'Jul 22'!$J41+'Aug 22'!$J41+'Sept 22'!$J41+'Oct 22'!$J41+'Nov 22'!$J40+'Dec 22'!$J40</f>
        <v>0</v>
      </c>
      <c r="K42" s="118">
        <f>'Jan 22'!$K40+'Feb 22'!$K40+'Mar 22'!$K40+'Apr 22'!$K40+'May 22'!$K40+'Jun 22'!$K41+'Jul 22'!$K41+'Aug 22'!$K41+'Sept 22'!$K41+'Oct 22'!$K41+'Nov 22'!$K40+'Dec 22'!$K40</f>
        <v>0</v>
      </c>
      <c r="L42" s="118">
        <f>'Jan 22'!$M40+'Feb 22'!$L40+'Mar 22'!$L40+'Apr 22'!$L40+'May 22'!$L40+'Jun 22'!$L41+'Jul 22'!$L41+'Aug 22'!$L41+'Sept 22'!$L41+'Oct 22'!$L41+'Nov 22'!$L40+'Dec 22'!$L40</f>
        <v>0</v>
      </c>
      <c r="M42" s="118" t="e">
        <f>'Jan 22'!#REF!+'Feb 22'!#REF!+'Mar 22'!#REF!+'Apr 22'!$M40+'May 22'!$M40+'Jun 22'!$M41+'Jul 22'!$M41+'Aug 22'!$M41+'Sept 22'!$M41+'Oct 22'!$M41+'Nov 22'!$M40+'Dec 22'!$M40</f>
        <v>#REF!</v>
      </c>
      <c r="N42" s="118" t="e">
        <f>'Jan 22'!#REF!+'Feb 22'!#REF!+'Mar 22'!#REF!+'Apr 22'!#REF!+'May 22'!#REF!+'Jun 22'!$N41+'Jul 22'!$N41+'Aug 22'!$N41+'Sept 22'!$N41+'Oct 22'!$N41+'Nov 22'!$N40+'Dec 22'!$N40</f>
        <v>#REF!</v>
      </c>
      <c r="O42" s="120" t="e">
        <f t="shared" si="0"/>
        <v>#REF!</v>
      </c>
    </row>
    <row r="43" spans="1:15" s="99" customFormat="1" ht="20.25" customHeight="1" x14ac:dyDescent="0.3">
      <c r="A43" s="100" t="s">
        <v>52</v>
      </c>
      <c r="B43" s="118">
        <f>'Jan 22'!$B41+'Feb 22'!$B41+'Mar 22'!$B41+'Apr 22'!$B41+'May 22'!$B41+'Jun 22'!$B42+'Jul 22'!$B42+'Aug 22'!$B42+'Sept 22'!$B42+'Oct 22'!$B42+'Nov 22'!$B41+'Dec 22'!$B41</f>
        <v>4640.0599999999995</v>
      </c>
      <c r="C43" s="118">
        <f>'Jan 22'!$C41+'Feb 22'!$C41+'Mar 22'!$C41+'Apr 22'!$C41+'May 22'!$C41+'Jun 22'!$C42+'Jul 22'!$C42+'Aug 22'!$C42+'Sept 22'!$C42+'Oct 22'!$C42+'Nov 22'!$C41+'Dec 22'!$C41</f>
        <v>19216.04</v>
      </c>
      <c r="D43" s="118">
        <f>'Jan 22'!$D41+'Feb 22'!$D41+'Mar 22'!$D41+'Apr 22'!$D41+'May 22'!$D41+'Jun 22'!D42+'Jul 22'!$D42+'Aug 22'!$D42+'Sept 22'!$D42+'Oct 22'!$D42+'Nov 22'!$D41+'Dec 22'!$D41</f>
        <v>0</v>
      </c>
      <c r="E43" s="119">
        <f>'Jan 22'!$E41+'Feb 22'!$E41+'Mar 22'!$E41+'Apr 22'!$E41+'May 22'!$E41+'Jun 22'!$E42+'Jul 22'!$E42+'Aug 22'!$E42+'Sept 22'!$E42+'Oct 22'!$E42+'Nov 22'!$E41+'Dec 22'!$E41</f>
        <v>1279.6799999999998</v>
      </c>
      <c r="F43" s="118">
        <f>'Jan 22'!$F41+'Feb 22'!$F41+'Mar 22'!$F41+'Apr 22'!$F41+'May 22'!$F41+'Jun 22'!$F42+'Jul 22'!$F42+'Aug 22'!$F42+'Sept 22'!$F42+'Oct 22'!$F42+'Nov 22'!$F41+'Dec 22'!$F41</f>
        <v>1787.6</v>
      </c>
      <c r="G43" s="118">
        <f>'Jan 22'!$G41+'Feb 22'!$G41+'Mar 22'!$G41+'Apr 22'!$G41+'May 22'!$G41+'Jun 22'!$G42+'Jul 22'!$G42+'Aug 22'!$G42+'Sept 22'!$G42+'Oct 22'!$G42+'Nov 22'!$G41+'Dec 22'!$G41</f>
        <v>0</v>
      </c>
      <c r="H43" s="118">
        <f>'Jan 22'!$H41+'Feb 22'!$H41+'Mar 22'!$H41+'Apr 22'!$H41+'May 22'!$H41+'Jun 22'!$H42+'Jul 22'!$H42+'Aug 22'!$H42+'Sept 22'!$H42+'Oct 22'!$H42+'Nov 22'!$H41+'Dec 22'!$H41</f>
        <v>0</v>
      </c>
      <c r="I43" s="118">
        <f>'Jan 22'!$I41+'Feb 22'!$I41+'Mar 22'!$I41+'Apr 22'!$I41+'May 22'!$I41+'Jun 22'!$I42+'Jul 22'!$I42+'Aug 22'!$I42+'Sept 22'!$I42+'Oct 22'!$I42+'Nov 22'!$I41+'Dec 22'!$I41</f>
        <v>0</v>
      </c>
      <c r="J43" s="118">
        <f>'Jan 22'!$J41+'Feb 22'!$J41+'Mar 22'!$J41+'Apr 22'!$J41+'May 22'!$J41+'Jun 22'!$J42+'Jul 22'!$J42+'Aug 22'!$J42+'Sept 22'!$J42+'Oct 22'!$J42+'Nov 22'!$J41+'Dec 22'!$J41</f>
        <v>0</v>
      </c>
      <c r="K43" s="118">
        <f>'Jan 22'!$K41+'Feb 22'!$K41+'Mar 22'!$K41+'Apr 22'!$K41+'May 22'!$K41+'Jun 22'!$K42+'Jul 22'!$K42+'Aug 22'!$K42+'Sept 22'!$K42+'Oct 22'!$K42+'Nov 22'!$K41+'Dec 22'!$K41</f>
        <v>0</v>
      </c>
      <c r="L43" s="118">
        <f>'Jan 22'!$M41+'Feb 22'!$L41+'Mar 22'!$L41+'Apr 22'!$L41+'May 22'!$L41+'Jun 22'!$L42+'Jul 22'!$L42+'Aug 22'!$L42+'Sept 22'!$L42+'Oct 22'!$L42+'Nov 22'!$L41+'Dec 22'!$L41</f>
        <v>58.98</v>
      </c>
      <c r="M43" s="118" t="e">
        <f>'Jan 22'!#REF!+'Feb 22'!#REF!+'Mar 22'!#REF!+'Apr 22'!$M41+'May 22'!$M41+'Jun 22'!$M42+'Jul 22'!$M42+'Aug 22'!$M42+'Sept 22'!$M42+'Oct 22'!$M42+'Nov 22'!$M41+'Dec 22'!$M41</f>
        <v>#REF!</v>
      </c>
      <c r="N43" s="118" t="e">
        <f>'Jan 22'!#REF!+'Feb 22'!#REF!+'Mar 22'!#REF!+'Apr 22'!#REF!+'May 22'!#REF!+'Jun 22'!$N42+'Jul 22'!$N42+'Aug 22'!$N42+'Sept 22'!$N42+'Oct 22'!$N42+'Nov 22'!$N41+'Dec 22'!$N41</f>
        <v>#REF!</v>
      </c>
      <c r="O43" s="120" t="e">
        <f t="shared" si="0"/>
        <v>#REF!</v>
      </c>
    </row>
    <row r="44" spans="1:15" s="99" customFormat="1" ht="20.25" customHeight="1" x14ac:dyDescent="0.3">
      <c r="A44" s="149" t="s">
        <v>90</v>
      </c>
      <c r="B44" s="118">
        <f>'Jan 22'!$B42+'Feb 22'!$B42+'Mar 22'!$B42+'Apr 22'!$B42+'May 22'!$B42+'Jun 22'!$B43+'Jul 22'!$B43+'Aug 22'!$B43+'Sept 22'!$B43+'Oct 22'!$B43+'Nov 22'!$B42+'Dec 22'!$B42</f>
        <v>7592.1999999999989</v>
      </c>
      <c r="C44" s="118">
        <f>'Jan 22'!$C42+'Feb 22'!$C42+'Mar 22'!$C42+'Apr 22'!$C42+'May 22'!$C42+'Jun 22'!$C43+'Jul 22'!$C43+'Aug 22'!$C43+'Sept 22'!$C43+'Oct 22'!$C43+'Nov 22'!$C42+'Dec 22'!$C42</f>
        <v>19216.04</v>
      </c>
      <c r="D44" s="118">
        <f>'Jan 22'!$D42+'Feb 22'!$D42+'Mar 22'!$D42+'Apr 22'!$D42+'May 22'!$D42+'Jun 22'!D43+'Jul 22'!$D43+'Aug 22'!$D43+'Sept 22'!$D43+'Oct 22'!$D43+'Nov 22'!$D42+'Dec 22'!$D42</f>
        <v>598.57000000000005</v>
      </c>
      <c r="E44" s="119">
        <f>'Jan 22'!$E42+'Feb 22'!$E42+'Mar 22'!$E42+'Apr 22'!$E42+'May 22'!$E42+'Jun 22'!$E43+'Jul 22'!$E43+'Aug 22'!$E43+'Sept 22'!$E43+'Oct 22'!$E43+'Nov 22'!$E42+'Dec 22'!$E42</f>
        <v>5304.25</v>
      </c>
      <c r="F44" s="118">
        <f>'Jan 22'!$F42+'Feb 22'!$F42+'Mar 22'!$F42+'Apr 22'!$F42+'May 22'!$F42+'Jun 22'!$F43+'Jul 22'!$F43+'Aug 22'!$F43+'Sept 22'!$F43+'Oct 22'!$F43+'Nov 22'!$F42+'Dec 22'!$F42</f>
        <v>4662.84</v>
      </c>
      <c r="G44" s="118">
        <f>'Jan 22'!$G42+'Feb 22'!$G42+'Mar 22'!$G42+'Apr 22'!$G42+'May 22'!$G42+'Jun 22'!$G43+'Jul 22'!$G43+'Aug 22'!$G43+'Sept 22'!$G43+'Oct 22'!$G43+'Nov 22'!$G42+'Dec 22'!$G42</f>
        <v>0</v>
      </c>
      <c r="H44" s="118">
        <f>'Jan 22'!$H42+'Feb 22'!$H42+'Mar 22'!$H42+'Apr 22'!$H42+'May 22'!$H42+'Jun 22'!$H43+'Jul 22'!$H43+'Aug 22'!$H43+'Sept 22'!$H43+'Oct 22'!$H43+'Nov 22'!$H42+'Dec 22'!$H42</f>
        <v>0</v>
      </c>
      <c r="I44" s="118">
        <f>'Jan 22'!$I42+'Feb 22'!$I42+'Mar 22'!$I42+'Apr 22'!$I42+'May 22'!$I42+'Jun 22'!$I43+'Jul 22'!$I43+'Aug 22'!$I43+'Sept 22'!$I43+'Oct 22'!$I43+'Nov 22'!$I42+'Dec 22'!$I42</f>
        <v>0</v>
      </c>
      <c r="J44" s="118">
        <f>'Jan 22'!$J42+'Feb 22'!$J42+'Mar 22'!$J42+'Apr 22'!$J42+'May 22'!$J42+'Jun 22'!$J43+'Jul 22'!$J43+'Aug 22'!$J43+'Sept 22'!$J43+'Oct 22'!$J43+'Nov 22'!$J42+'Dec 22'!$J42</f>
        <v>0</v>
      </c>
      <c r="K44" s="118">
        <f>'Jan 22'!$K42+'Feb 22'!$K42+'Mar 22'!$K42+'Apr 22'!$K42+'May 22'!$K42+'Jun 22'!$K43+'Jul 22'!$K43+'Aug 22'!$K43+'Sept 22'!$K43+'Oct 22'!$K43+'Nov 22'!$K42+'Dec 22'!$K42</f>
        <v>0</v>
      </c>
      <c r="L44" s="118">
        <f>'Jan 22'!$M42+'Feb 22'!$L42+'Mar 22'!$L42+'Apr 22'!$L42+'May 22'!$L42+'Jun 22'!$L43+'Jul 22'!$L43+'Aug 22'!$L43+'Sept 22'!$L43+'Oct 22'!$L43+'Nov 22'!$L42+'Dec 22'!$L42</f>
        <v>0</v>
      </c>
      <c r="M44" s="118" t="e">
        <f>'Jan 22'!#REF!+'Feb 22'!#REF!+'Mar 22'!#REF!+'Apr 22'!$M42+'May 22'!$M42+'Jun 22'!$M43+'Jul 22'!$M43+'Aug 22'!$M43+'Sept 22'!$M43+'Oct 22'!$M43+'Nov 22'!$M42+'Dec 22'!$M42</f>
        <v>#REF!</v>
      </c>
      <c r="N44" s="118" t="e">
        <f>'Jan 22'!#REF!+'Feb 22'!#REF!+'Mar 22'!#REF!+'Apr 22'!#REF!+'May 22'!#REF!+'Jun 22'!$N43+'Jul 22'!$N43+'Aug 22'!$N43+'Sept 22'!$N43+'Oct 22'!$N43+'Nov 22'!$N42+'Dec 22'!$N42</f>
        <v>#REF!</v>
      </c>
      <c r="O44" s="120" t="e">
        <f t="shared" si="0"/>
        <v>#REF!</v>
      </c>
    </row>
    <row r="45" spans="1:15" s="99" customFormat="1" ht="27" customHeight="1" thickBot="1" x14ac:dyDescent="0.35">
      <c r="A45" s="121"/>
      <c r="B45" s="122" t="e">
        <f>SUM(B3:B44)</f>
        <v>#REF!</v>
      </c>
      <c r="C45" s="122" t="e">
        <f>SUM(C3:C44)</f>
        <v>#REF!</v>
      </c>
      <c r="D45" s="122" t="e">
        <f>SUM(D3:D44)</f>
        <v>#REF!</v>
      </c>
      <c r="E45" s="122" t="e">
        <f t="shared" ref="E45:N45" si="1">SUM(E3:E44)</f>
        <v>#REF!</v>
      </c>
      <c r="F45" s="122" t="e">
        <f t="shared" si="1"/>
        <v>#REF!</v>
      </c>
      <c r="G45" s="122" t="e">
        <f t="shared" si="1"/>
        <v>#REF!</v>
      </c>
      <c r="H45" s="122" t="e">
        <f t="shared" si="1"/>
        <v>#REF!</v>
      </c>
      <c r="I45" s="122" t="e">
        <f t="shared" si="1"/>
        <v>#REF!</v>
      </c>
      <c r="J45" s="122" t="e">
        <f t="shared" si="1"/>
        <v>#REF!</v>
      </c>
      <c r="K45" s="122" t="e">
        <f t="shared" si="1"/>
        <v>#REF!</v>
      </c>
      <c r="L45" s="122" t="e">
        <f t="shared" si="1"/>
        <v>#REF!</v>
      </c>
      <c r="M45" s="122" t="e">
        <f t="shared" si="1"/>
        <v>#REF!</v>
      </c>
      <c r="N45" s="122" t="e">
        <f t="shared" si="1"/>
        <v>#REF!</v>
      </c>
      <c r="O45" s="123" t="e">
        <f>SUBTOTAL(109,O3:O44)</f>
        <v>#REF!</v>
      </c>
    </row>
    <row r="46" spans="1:15" ht="13.8" thickTop="1" x14ac:dyDescent="0.25"/>
  </sheetData>
  <mergeCells count="1">
    <mergeCell ref="A1:O1"/>
  </mergeCells>
  <printOptions gridLines="1"/>
  <pageMargins left="0.39370078740157483" right="0.39370078740157483" top="0.39370078740157483" bottom="0.39370078740157483" header="0.31496062992125984" footer="0.51181102362204722"/>
  <pageSetup paperSize="8" scale="84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7"/>
  <sheetViews>
    <sheetView workbookViewId="0">
      <pane xSplit="1" topLeftCell="B1" activePane="topRight" state="frozen"/>
      <selection pane="topRight" activeCell="B14" sqref="B14"/>
    </sheetView>
  </sheetViews>
  <sheetFormatPr defaultColWidth="18.6640625" defaultRowHeight="13.2" x14ac:dyDescent="0.25"/>
  <cols>
    <col min="1" max="1" width="18.88671875" bestFit="1" customWidth="1"/>
    <col min="2" max="2" width="8.33203125" bestFit="1" customWidth="1"/>
    <col min="3" max="4" width="9.109375" bestFit="1" customWidth="1"/>
    <col min="5" max="8" width="8.109375" bestFit="1" customWidth="1"/>
    <col min="9" max="9" width="7.109375" bestFit="1" customWidth="1"/>
    <col min="10" max="10" width="11" bestFit="1" customWidth="1"/>
    <col min="11" max="11" width="8.109375" bestFit="1" customWidth="1"/>
    <col min="12" max="13" width="10.33203125" bestFit="1" customWidth="1"/>
    <col min="14" max="14" width="9.109375" bestFit="1" customWidth="1"/>
  </cols>
  <sheetData>
    <row r="1" spans="1:14" ht="17.399999999999999" x14ac:dyDescent="0.3">
      <c r="A1" s="190" t="s">
        <v>91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3.8" thickBot="1" x14ac:dyDescent="0.3">
      <c r="A2" s="26" t="s">
        <v>1</v>
      </c>
      <c r="B2" s="27" t="s">
        <v>92</v>
      </c>
      <c r="C2" s="27" t="s">
        <v>93</v>
      </c>
      <c r="D2" s="27" t="s">
        <v>94</v>
      </c>
      <c r="E2" s="27" t="s">
        <v>95</v>
      </c>
      <c r="F2" s="27" t="s">
        <v>96</v>
      </c>
      <c r="G2" s="28" t="s">
        <v>97</v>
      </c>
      <c r="H2" s="28" t="s">
        <v>98</v>
      </c>
      <c r="I2" s="28" t="s">
        <v>99</v>
      </c>
      <c r="J2" s="28" t="s">
        <v>100</v>
      </c>
      <c r="K2" s="28" t="s">
        <v>101</v>
      </c>
      <c r="L2" s="28" t="s">
        <v>102</v>
      </c>
      <c r="M2" s="28" t="s">
        <v>103</v>
      </c>
      <c r="N2" s="28" t="s">
        <v>104</v>
      </c>
    </row>
    <row r="3" spans="1:14" x14ac:dyDescent="0.25">
      <c r="A3" s="29" t="s">
        <v>105</v>
      </c>
      <c r="B3" s="30">
        <f>'Jan 22'!$N4</f>
        <v>5056.9400000000005</v>
      </c>
      <c r="C3" s="30">
        <f>'Feb 22'!$N3</f>
        <v>2565.5</v>
      </c>
      <c r="D3" s="30">
        <f>'Mar 22'!$N3</f>
        <v>2566.5</v>
      </c>
      <c r="E3" s="30">
        <f>'Apr 22'!$N3</f>
        <v>2566.5</v>
      </c>
      <c r="F3" s="30">
        <f>'May 22'!$N3</f>
        <v>2531.5</v>
      </c>
      <c r="G3" s="30" t="e">
        <f>'Jun 22'!#REF!</f>
        <v>#REF!</v>
      </c>
      <c r="H3" s="30">
        <f>'Jul 22'!$O3</f>
        <v>3370.64</v>
      </c>
      <c r="I3" s="30">
        <f>'Aug 22'!$M3</f>
        <v>0</v>
      </c>
      <c r="J3" s="30">
        <f>'Sept 22'!$M3</f>
        <v>0</v>
      </c>
      <c r="K3" s="30">
        <f>'Oct 22'!$M3</f>
        <v>0</v>
      </c>
      <c r="L3" s="30">
        <f>'Nov 22'!$M3</f>
        <v>0</v>
      </c>
      <c r="M3" s="30">
        <f>'Dec 22'!$M3</f>
        <v>0</v>
      </c>
      <c r="N3" s="31" t="e">
        <f>SUM(B3:M3)</f>
        <v>#REF!</v>
      </c>
    </row>
    <row r="4" spans="1:14" x14ac:dyDescent="0.25">
      <c r="A4" s="32" t="s">
        <v>15</v>
      </c>
      <c r="B4" s="33">
        <f>'Jan 22'!$N5</f>
        <v>2569.3900000000003</v>
      </c>
      <c r="C4" s="33">
        <f>'Feb 22'!$N4</f>
        <v>5006.96</v>
      </c>
      <c r="D4" s="33">
        <f>'Mar 22'!$N4</f>
        <v>6585.97</v>
      </c>
      <c r="E4" s="33">
        <f>'Apr 22'!$N4</f>
        <v>11802.619999999999</v>
      </c>
      <c r="F4" s="33">
        <f>'May 22'!$N4</f>
        <v>5925.8899999999994</v>
      </c>
      <c r="G4" s="33">
        <f>'Jun 22'!$O3</f>
        <v>2358.16</v>
      </c>
      <c r="H4" s="33">
        <f>'Jul 22'!$O4</f>
        <v>10472.32</v>
      </c>
      <c r="I4" s="33">
        <f>'Aug 22'!$M4</f>
        <v>0</v>
      </c>
      <c r="J4" s="33">
        <f>'Sept 22'!$M4</f>
        <v>0</v>
      </c>
      <c r="K4" s="33">
        <f>'Oct 22'!$M4</f>
        <v>0</v>
      </c>
      <c r="L4" s="33">
        <f>'Nov 22'!$M4</f>
        <v>0</v>
      </c>
      <c r="M4" s="33">
        <f>'Dec 22'!$M4</f>
        <v>0</v>
      </c>
      <c r="N4" s="31">
        <f t="shared" ref="N4:N46" si="0">SUM(B4:M4)</f>
        <v>44721.31</v>
      </c>
    </row>
    <row r="5" spans="1:14" x14ac:dyDescent="0.25">
      <c r="A5" s="29" t="s">
        <v>106</v>
      </c>
      <c r="B5" s="30">
        <f>'Jan 22'!$N7</f>
        <v>2810.13</v>
      </c>
      <c r="C5" s="30">
        <f>'Feb 22'!$N6</f>
        <v>2690.5</v>
      </c>
      <c r="D5" s="30">
        <f>'Mar 22'!$N6</f>
        <v>2691.5</v>
      </c>
      <c r="E5" s="30">
        <f>'Apr 22'!$N6</f>
        <v>2691.5</v>
      </c>
      <c r="F5" s="30">
        <f>'May 22'!$N6</f>
        <v>2691.5</v>
      </c>
      <c r="G5" s="30">
        <f>'Jun 22'!$O5</f>
        <v>3003.03</v>
      </c>
      <c r="H5" s="30">
        <f>'Jul 22'!$O6</f>
        <v>3703.98</v>
      </c>
      <c r="I5" s="30">
        <f>'Aug 22'!$M6</f>
        <v>0</v>
      </c>
      <c r="J5" s="30">
        <f>'Sept 22'!$M6</f>
        <v>0</v>
      </c>
      <c r="K5" s="30">
        <f>'Oct 22'!$M6</f>
        <v>0</v>
      </c>
      <c r="L5" s="30">
        <f>'Nov 22'!$M6</f>
        <v>0</v>
      </c>
      <c r="M5" s="30" t="e">
        <f>'Dec 22'!#REF!</f>
        <v>#REF!</v>
      </c>
      <c r="N5" s="31" t="e">
        <f t="shared" si="0"/>
        <v>#REF!</v>
      </c>
    </row>
    <row r="6" spans="1:14" x14ac:dyDescent="0.25">
      <c r="A6" s="32" t="s">
        <v>107</v>
      </c>
      <c r="B6" s="33">
        <f>'Jan 22'!$N8</f>
        <v>2546.42</v>
      </c>
      <c r="C6" s="33">
        <f>'Feb 22'!$N7</f>
        <v>2829.21</v>
      </c>
      <c r="D6" s="33">
        <f>'Mar 22'!$N7</f>
        <v>2830.21</v>
      </c>
      <c r="E6" s="33">
        <f>'Apr 22'!$N7</f>
        <v>2830.21</v>
      </c>
      <c r="F6" s="33">
        <f>'May 22'!$N7</f>
        <v>5318.34</v>
      </c>
      <c r="G6" s="33">
        <f>'Jun 22'!$O6</f>
        <v>2691.5</v>
      </c>
      <c r="H6" s="33">
        <f>'Jul 22'!$O7</f>
        <v>3842.69</v>
      </c>
      <c r="I6" s="33">
        <f>'Aug 22'!$M7</f>
        <v>0</v>
      </c>
      <c r="J6" s="33">
        <f>'Sept 22'!$M7</f>
        <v>0</v>
      </c>
      <c r="K6" s="33">
        <f>'Oct 22'!$M7</f>
        <v>0</v>
      </c>
      <c r="L6" s="33">
        <f>'Nov 22'!$M7</f>
        <v>0</v>
      </c>
      <c r="M6" s="33" t="e">
        <f>'Dec 22'!#REF!</f>
        <v>#REF!</v>
      </c>
      <c r="N6" s="31" t="e">
        <f t="shared" si="0"/>
        <v>#REF!</v>
      </c>
    </row>
    <row r="7" spans="1:14" x14ac:dyDescent="0.25">
      <c r="A7" s="29" t="s">
        <v>17</v>
      </c>
      <c r="B7" s="30">
        <f>'Jan 22'!$N9</f>
        <v>2658.56</v>
      </c>
      <c r="C7" s="30">
        <f>'Feb 22'!$N8</f>
        <v>2565.5</v>
      </c>
      <c r="D7" s="30">
        <f>'Mar 22'!$N8</f>
        <v>2566.5</v>
      </c>
      <c r="E7" s="30">
        <f>'Apr 22'!$N8</f>
        <v>506.24</v>
      </c>
      <c r="F7" s="30">
        <f>'May 22'!$N8</f>
        <v>0</v>
      </c>
      <c r="G7" s="30">
        <f>'Jun 22'!$O7</f>
        <v>2830.21</v>
      </c>
      <c r="H7" s="30">
        <f>'Jul 22'!$O9</f>
        <v>0</v>
      </c>
      <c r="I7" s="30">
        <f>'Aug 22'!$M9</f>
        <v>0</v>
      </c>
      <c r="J7" s="30">
        <f>'Sept 22'!$M9</f>
        <v>0</v>
      </c>
      <c r="K7" s="30">
        <f>'Oct 22'!$M9</f>
        <v>0</v>
      </c>
      <c r="L7" s="30">
        <f>'Nov 22'!$M8</f>
        <v>0</v>
      </c>
      <c r="M7" s="30">
        <f>'Dec 22'!$M6</f>
        <v>0</v>
      </c>
      <c r="N7" s="31">
        <f t="shared" si="0"/>
        <v>11127.009999999998</v>
      </c>
    </row>
    <row r="8" spans="1:14" x14ac:dyDescent="0.25">
      <c r="A8" s="32" t="s">
        <v>18</v>
      </c>
      <c r="B8" s="33">
        <f>'Jan 22'!$N10</f>
        <v>2688.08</v>
      </c>
      <c r="C8" s="33">
        <f>'Feb 22'!$N9</f>
        <v>2677.64</v>
      </c>
      <c r="D8" s="33">
        <f>'Mar 22'!$N9</f>
        <v>2678.64</v>
      </c>
      <c r="E8" s="33">
        <f>'Apr 22'!$N9</f>
        <v>2678.64</v>
      </c>
      <c r="F8" s="33">
        <f>'May 22'!$N9</f>
        <v>2643.64</v>
      </c>
      <c r="G8" s="33">
        <f>'Jun 22'!$O9</f>
        <v>0</v>
      </c>
      <c r="H8" s="33">
        <f>'Jul 22'!$O10</f>
        <v>3691.12</v>
      </c>
      <c r="I8" s="33">
        <f>'Aug 22'!$M10</f>
        <v>0</v>
      </c>
      <c r="J8" s="33">
        <f>'Sept 22'!$M10</f>
        <v>0</v>
      </c>
      <c r="K8" s="33">
        <f>'Oct 22'!$M10</f>
        <v>0</v>
      </c>
      <c r="L8" s="33">
        <f>'Nov 22'!$M9</f>
        <v>0</v>
      </c>
      <c r="M8" s="33">
        <f>'Dec 22'!$M7</f>
        <v>0</v>
      </c>
      <c r="N8" s="31">
        <f t="shared" si="0"/>
        <v>17057.759999999998</v>
      </c>
    </row>
    <row r="9" spans="1:14" x14ac:dyDescent="0.25">
      <c r="A9" s="32" t="s">
        <v>83</v>
      </c>
      <c r="B9" s="33"/>
      <c r="C9" s="33"/>
      <c r="D9" s="33"/>
      <c r="E9" s="33">
        <f>'Apr 22'!$N10</f>
        <v>2708.16</v>
      </c>
      <c r="F9" s="33">
        <f>'May 22'!$N10</f>
        <v>2708.16</v>
      </c>
      <c r="G9" s="33">
        <f>'Jun 22'!$O10</f>
        <v>2678.64</v>
      </c>
      <c r="H9" s="33">
        <f>'Jul 22'!$O11</f>
        <v>5527.56</v>
      </c>
      <c r="I9" s="33">
        <f>'Aug 22'!$M11</f>
        <v>0</v>
      </c>
      <c r="J9" s="33">
        <f>'Sept 22'!$M11</f>
        <v>0</v>
      </c>
      <c r="K9" s="33">
        <f>'Oct 22'!$M11</f>
        <v>0</v>
      </c>
      <c r="L9" s="33">
        <f>'Nov 22'!$M10</f>
        <v>0</v>
      </c>
      <c r="M9" s="33">
        <f>'Dec 22'!$M8</f>
        <v>0</v>
      </c>
      <c r="N9" s="31">
        <f t="shared" si="0"/>
        <v>13622.52</v>
      </c>
    </row>
    <row r="10" spans="1:14" x14ac:dyDescent="0.25">
      <c r="A10" s="29" t="s">
        <v>108</v>
      </c>
      <c r="B10" s="30">
        <f>'Jan 22'!$N11</f>
        <v>2650.23</v>
      </c>
      <c r="C10" s="30">
        <f>'Feb 22'!$N10</f>
        <v>2909.31</v>
      </c>
      <c r="D10" s="30">
        <f>'Mar 22'!$N10</f>
        <v>2708.16</v>
      </c>
      <c r="E10" s="30">
        <f>'Apr 22'!$N11</f>
        <v>2735.2599999999998</v>
      </c>
      <c r="F10" s="30">
        <f>'May 22'!$N11</f>
        <v>2635.31</v>
      </c>
      <c r="G10" s="30">
        <f>'Jun 22'!$O11</f>
        <v>2708.16</v>
      </c>
      <c r="H10" s="30">
        <f>'Jul 22'!$O11</f>
        <v>5527.56</v>
      </c>
      <c r="I10" s="30">
        <f>'Aug 22'!$M11</f>
        <v>0</v>
      </c>
      <c r="J10" s="30">
        <f>'Sept 22'!$M11</f>
        <v>0</v>
      </c>
      <c r="K10" s="30">
        <f>'Oct 22'!$M11</f>
        <v>0</v>
      </c>
      <c r="L10" s="30">
        <f>'Nov 22'!$M10</f>
        <v>0</v>
      </c>
      <c r="M10" s="30">
        <f>'Dec 22'!$M8</f>
        <v>0</v>
      </c>
      <c r="N10" s="31">
        <f t="shared" si="0"/>
        <v>21873.99</v>
      </c>
    </row>
    <row r="11" spans="1:14" x14ac:dyDescent="0.25">
      <c r="A11" s="29" t="s">
        <v>109</v>
      </c>
      <c r="B11" s="30"/>
      <c r="C11" s="30"/>
      <c r="D11" s="30"/>
      <c r="E11" s="33">
        <f>'Apr 22'!$N12</f>
        <v>2024.96</v>
      </c>
      <c r="F11" s="33">
        <f>'May 22'!$N12</f>
        <v>2024.96</v>
      </c>
      <c r="G11" s="33">
        <f>'Jun 22'!$O12</f>
        <v>2670.31</v>
      </c>
      <c r="H11" s="33">
        <f>'Jul 22'!$O13</f>
        <v>4216.24</v>
      </c>
      <c r="I11" s="33">
        <f>'Aug 22'!$M13</f>
        <v>0</v>
      </c>
      <c r="J11" s="33">
        <f>'Sept 22'!$M13</f>
        <v>0</v>
      </c>
      <c r="K11" s="33">
        <f>'Oct 22'!$M13</f>
        <v>0</v>
      </c>
      <c r="L11" s="33">
        <f>'Nov 22'!$M12</f>
        <v>0</v>
      </c>
      <c r="M11" s="33">
        <f>'Dec 22'!$M9</f>
        <v>0</v>
      </c>
      <c r="N11" s="31">
        <f t="shared" si="0"/>
        <v>10936.47</v>
      </c>
    </row>
    <row r="12" spans="1:14" x14ac:dyDescent="0.25">
      <c r="A12" s="32" t="s">
        <v>21</v>
      </c>
      <c r="B12" s="33">
        <f>'Jan 22'!$N13</f>
        <v>2806.42</v>
      </c>
      <c r="C12" s="33">
        <f>'Feb 22'!$N11</f>
        <v>2669.31</v>
      </c>
      <c r="D12" s="33">
        <f>'Mar 22'!$N11</f>
        <v>2670.31</v>
      </c>
      <c r="E12" s="33">
        <f>'Apr 22'!$N13</f>
        <v>2826.5</v>
      </c>
      <c r="F12" s="33">
        <f>'May 22'!$N13</f>
        <v>2791.5</v>
      </c>
      <c r="G12" s="33">
        <f>'Jun 22'!$O13</f>
        <v>2359.41</v>
      </c>
      <c r="H12" s="33">
        <f>'Jul 22'!$O12</f>
        <v>7200.86</v>
      </c>
      <c r="I12" s="33">
        <f>'Aug 22'!$M12</f>
        <v>459.96</v>
      </c>
      <c r="J12" s="33">
        <f>'Sept 22'!$M12</f>
        <v>459.96</v>
      </c>
      <c r="K12" s="33">
        <f>'Oct 22'!$M12</f>
        <v>0</v>
      </c>
      <c r="L12" s="33">
        <f>'Nov 22'!$M11</f>
        <v>0</v>
      </c>
      <c r="M12" s="33" t="e">
        <f>'Dec 22'!#REF!</f>
        <v>#REF!</v>
      </c>
      <c r="N12" s="31" t="e">
        <f t="shared" si="0"/>
        <v>#REF!</v>
      </c>
    </row>
    <row r="13" spans="1:14" x14ac:dyDescent="0.25">
      <c r="A13" s="29" t="s">
        <v>22</v>
      </c>
      <c r="B13" s="30">
        <f>'Jan 22'!$N14</f>
        <v>3674.7000000000003</v>
      </c>
      <c r="C13" s="30">
        <f>'Feb 22'!$N12</f>
        <v>2489.8200000000002</v>
      </c>
      <c r="D13" s="30">
        <f>'Mar 22'!$N12</f>
        <v>2490.8200000000002</v>
      </c>
      <c r="E13" s="30">
        <f>'Apr 22'!$N14</f>
        <v>7121.579999999999</v>
      </c>
      <c r="F13" s="30">
        <f>'May 22'!$N14</f>
        <v>3262.75</v>
      </c>
      <c r="G13" s="30">
        <f>'Jun 22'!$O14</f>
        <v>2826.5</v>
      </c>
      <c r="H13" s="30">
        <f>'Jul 22'!$O13</f>
        <v>4216.24</v>
      </c>
      <c r="I13" s="30">
        <f>'Aug 22'!$M13</f>
        <v>0</v>
      </c>
      <c r="J13" s="30">
        <f>'Sept 22'!$M13</f>
        <v>0</v>
      </c>
      <c r="K13" s="30">
        <f>'Oct 22'!$M13</f>
        <v>0</v>
      </c>
      <c r="L13" s="30">
        <f>'Nov 22'!$M12</f>
        <v>0</v>
      </c>
      <c r="M13" s="30">
        <f>'Dec 22'!$M9</f>
        <v>0</v>
      </c>
      <c r="N13" s="31">
        <f t="shared" si="0"/>
        <v>26082.409999999996</v>
      </c>
    </row>
    <row r="14" spans="1:14" x14ac:dyDescent="0.25">
      <c r="A14" s="32" t="s">
        <v>24</v>
      </c>
      <c r="B14" s="33">
        <f>'Jan 22'!$N15</f>
        <v>2688.08</v>
      </c>
      <c r="C14" s="33">
        <f>'Feb 22'!$N13</f>
        <v>2825.5</v>
      </c>
      <c r="D14" s="33">
        <f>'Mar 22'!$N13</f>
        <v>2826.5</v>
      </c>
      <c r="E14" s="33">
        <f>'Apr 22'!$N15</f>
        <v>2708.16</v>
      </c>
      <c r="F14" s="33">
        <f>'May 22'!$N15</f>
        <v>2673.16</v>
      </c>
      <c r="G14" s="33">
        <f>'Jun 22'!$O15</f>
        <v>6160.11</v>
      </c>
      <c r="H14" s="33">
        <f>'Jul 22'!$O14</f>
        <v>6414.76</v>
      </c>
      <c r="I14" s="33">
        <f>'Aug 22'!$M14</f>
        <v>0</v>
      </c>
      <c r="J14" s="33">
        <f>'Sept 22'!$M14</f>
        <v>0</v>
      </c>
      <c r="K14" s="33">
        <f>'Oct 22'!$M14</f>
        <v>0</v>
      </c>
      <c r="L14" s="33">
        <f>'Nov 22'!$M13</f>
        <v>0</v>
      </c>
      <c r="M14" s="33">
        <f>'Dec 22'!$M10</f>
        <v>0</v>
      </c>
      <c r="N14" s="31">
        <f t="shared" si="0"/>
        <v>26296.269999999997</v>
      </c>
    </row>
    <row r="15" spans="1:14" x14ac:dyDescent="0.25">
      <c r="A15" s="29" t="s">
        <v>25</v>
      </c>
      <c r="B15" s="30" t="e">
        <f>'Jan 22'!#REF!</f>
        <v>#REF!</v>
      </c>
      <c r="C15" s="30">
        <f>'Feb 22'!$N14</f>
        <v>3296.75</v>
      </c>
      <c r="D15" s="30">
        <f>'Mar 22'!$N14</f>
        <v>3520.73</v>
      </c>
      <c r="E15" s="30">
        <f>'Apr 22'!$N16</f>
        <v>2665.36</v>
      </c>
      <c r="F15" s="30">
        <f>'May 22'!$N16</f>
        <v>2630.36</v>
      </c>
      <c r="G15" s="30">
        <f>'Jun 22'!$O16</f>
        <v>2708.16</v>
      </c>
      <c r="H15" s="30">
        <f>'Jul 22'!$O15</f>
        <v>5263.26</v>
      </c>
      <c r="I15" s="30">
        <f>'Aug 22'!$M15</f>
        <v>459.96</v>
      </c>
      <c r="J15" s="30">
        <f>'Sept 22'!$M15</f>
        <v>459.96</v>
      </c>
      <c r="K15" s="30">
        <f>'Oct 22'!$M15</f>
        <v>0</v>
      </c>
      <c r="L15" s="30">
        <f>'Nov 22'!$M14</f>
        <v>0</v>
      </c>
      <c r="M15" s="30">
        <f>'Dec 22'!$M11</f>
        <v>0</v>
      </c>
      <c r="N15" s="31" t="e">
        <f t="shared" si="0"/>
        <v>#REF!</v>
      </c>
    </row>
    <row r="16" spans="1:14" x14ac:dyDescent="0.25">
      <c r="A16" s="32" t="s">
        <v>110</v>
      </c>
      <c r="B16" s="33" t="e">
        <f>'Jan 22'!#REF!</f>
        <v>#REF!</v>
      </c>
      <c r="C16" s="33">
        <f>'Feb 22'!$N15</f>
        <v>2952.1</v>
      </c>
      <c r="D16" s="33">
        <f>'Mar 22'!$N15</f>
        <v>2708.16</v>
      </c>
      <c r="E16" s="33">
        <f>'Apr 22'!$N17</f>
        <v>2708.16</v>
      </c>
      <c r="F16" s="33">
        <f>'May 22'!$N17</f>
        <v>7015.7699999999995</v>
      </c>
      <c r="G16" s="33">
        <f>'Jun 22'!$O17</f>
        <v>2665.36</v>
      </c>
      <c r="H16" s="33">
        <f>'Jul 22'!$O16</f>
        <v>3988.1600000000003</v>
      </c>
      <c r="I16" s="33">
        <f>'Aug 22'!$M16</f>
        <v>0</v>
      </c>
      <c r="J16" s="33">
        <f>'Sept 22'!$M16</f>
        <v>0</v>
      </c>
      <c r="K16" s="33">
        <f>'Oct 22'!$M16</f>
        <v>0</v>
      </c>
      <c r="L16" s="33">
        <f>'Nov 22'!$M15</f>
        <v>0</v>
      </c>
      <c r="M16" s="33">
        <f>'Dec 22'!$M12</f>
        <v>0</v>
      </c>
      <c r="N16" s="31" t="e">
        <f t="shared" si="0"/>
        <v>#REF!</v>
      </c>
    </row>
    <row r="17" spans="1:14" x14ac:dyDescent="0.25">
      <c r="A17" s="29" t="s">
        <v>111</v>
      </c>
      <c r="B17" s="30" t="e">
        <f>'Jan 22'!#REF!</f>
        <v>#REF!</v>
      </c>
      <c r="C17" s="30">
        <f>'Feb 22'!$N16</f>
        <v>2664.36</v>
      </c>
      <c r="D17" s="30">
        <f>'Mar 22'!$N16</f>
        <v>2665.36</v>
      </c>
      <c r="E17" s="30">
        <f>'Apr 22'!$N18</f>
        <v>3538.67</v>
      </c>
      <c r="F17" s="30">
        <f>'May 22'!$N18</f>
        <v>4729.1099999999997</v>
      </c>
      <c r="G17" s="30">
        <f>'Jun 22'!$O18</f>
        <v>2708.16</v>
      </c>
      <c r="H17" s="30">
        <f>'Jul 22'!$O17</f>
        <v>4528.7700000000004</v>
      </c>
      <c r="I17" s="30">
        <f>'Aug 22'!$M17</f>
        <v>459.96</v>
      </c>
      <c r="J17" s="30">
        <f>'Sept 22'!$M17</f>
        <v>459.96</v>
      </c>
      <c r="K17" s="30">
        <f>'Oct 22'!$M17</f>
        <v>0</v>
      </c>
      <c r="L17" s="30">
        <f>'Nov 22'!$M16</f>
        <v>0</v>
      </c>
      <c r="M17" s="30">
        <f>'Dec 22'!$M13</f>
        <v>0</v>
      </c>
      <c r="N17" s="31" t="e">
        <f t="shared" si="0"/>
        <v>#REF!</v>
      </c>
    </row>
    <row r="18" spans="1:14" x14ac:dyDescent="0.25">
      <c r="A18" s="32" t="s">
        <v>112</v>
      </c>
      <c r="B18" s="33" t="e">
        <f>'Jan 22'!#REF!</f>
        <v>#REF!</v>
      </c>
      <c r="C18" s="33">
        <f>'Feb 22'!$N17</f>
        <v>2707.16</v>
      </c>
      <c r="D18" s="33">
        <f>'Mar 22'!$N17</f>
        <v>2708.16</v>
      </c>
      <c r="E18" s="33" t="e">
        <f>'Apr 22'!#REF!</f>
        <v>#REF!</v>
      </c>
      <c r="F18" s="33" t="e">
        <f>'May 22'!#REF!</f>
        <v>#REF!</v>
      </c>
      <c r="G18" s="33">
        <f>'Jun 22'!$O19</f>
        <v>3052.71</v>
      </c>
      <c r="H18" s="33">
        <f>'Jul 22'!$O18</f>
        <v>3720.6400000000003</v>
      </c>
      <c r="I18" s="33">
        <f>'Aug 22'!$M18</f>
        <v>0</v>
      </c>
      <c r="J18" s="33">
        <f>'Sept 22'!$M18</f>
        <v>0</v>
      </c>
      <c r="K18" s="33">
        <f>'Oct 22'!$M18</f>
        <v>0</v>
      </c>
      <c r="L18" s="33">
        <f>'Nov 22'!$M17</f>
        <v>0</v>
      </c>
      <c r="M18" s="33">
        <f>'Dec 22'!$M14</f>
        <v>0</v>
      </c>
      <c r="N18" s="31" t="e">
        <f t="shared" si="0"/>
        <v>#REF!</v>
      </c>
    </row>
    <row r="19" spans="1:14" x14ac:dyDescent="0.25">
      <c r="A19" s="29" t="s">
        <v>113</v>
      </c>
      <c r="B19" s="30">
        <f>'Jan 22'!$N16</f>
        <v>2645.28</v>
      </c>
      <c r="C19" s="30">
        <f>'Feb 22'!$N18</f>
        <v>3282.4399999999996</v>
      </c>
      <c r="D19" s="30">
        <f>'Mar 22'!$N18</f>
        <v>3214.16</v>
      </c>
      <c r="E19" s="30">
        <f>'Apr 22'!$N19</f>
        <v>4435.82</v>
      </c>
      <c r="F19" s="30">
        <f>'May 22'!$N19</f>
        <v>7862.54</v>
      </c>
      <c r="G19" s="30" t="e">
        <f>'Jun 22'!#REF!</f>
        <v>#REF!</v>
      </c>
      <c r="H19" s="30">
        <f>'Jul 22'!$O19</f>
        <v>4804.58</v>
      </c>
      <c r="I19" s="30">
        <f>'Aug 22'!$M19</f>
        <v>0</v>
      </c>
      <c r="J19" s="30">
        <f>'Sept 22'!$M19</f>
        <v>0</v>
      </c>
      <c r="K19" s="30">
        <f>'Oct 22'!$M19</f>
        <v>0</v>
      </c>
      <c r="L19" s="30">
        <f>'Nov 22'!$M18</f>
        <v>0</v>
      </c>
      <c r="M19" s="30">
        <f>'Dec 22'!$M15</f>
        <v>0</v>
      </c>
      <c r="N19" s="31" t="e">
        <f t="shared" si="0"/>
        <v>#REF!</v>
      </c>
    </row>
    <row r="20" spans="1:14" x14ac:dyDescent="0.25">
      <c r="A20" s="32" t="s">
        <v>27</v>
      </c>
      <c r="B20" s="33">
        <f>'Jan 22'!$N17</f>
        <v>2688.08</v>
      </c>
      <c r="C20" s="33" t="e">
        <f>'Feb 22'!#REF!</f>
        <v>#REF!</v>
      </c>
      <c r="D20" s="33" t="e">
        <f>'Mar 22'!#REF!</f>
        <v>#REF!</v>
      </c>
      <c r="E20" s="33">
        <f>'Apr 22'!$N20</f>
        <v>2605.67</v>
      </c>
      <c r="F20" s="33">
        <f>'May 22'!$N20</f>
        <v>2570.67</v>
      </c>
      <c r="G20" s="33">
        <f>'Jun 22'!$O20</f>
        <v>3941.33</v>
      </c>
      <c r="H20" s="33" t="e">
        <f>'Jul 22'!#REF!</f>
        <v>#REF!</v>
      </c>
      <c r="I20" s="33" t="e">
        <f>'Aug 22'!#REF!</f>
        <v>#REF!</v>
      </c>
      <c r="J20" s="33" t="e">
        <f>'Sept 22'!#REF!</f>
        <v>#REF!</v>
      </c>
      <c r="K20" s="33" t="e">
        <f>'Oct 22'!#REF!</f>
        <v>#REF!</v>
      </c>
      <c r="L20" s="33">
        <f>'Nov 22'!$M19</f>
        <v>0</v>
      </c>
      <c r="M20" s="33">
        <f>'Dec 22'!$M17</f>
        <v>0</v>
      </c>
      <c r="N20" s="31" t="e">
        <f t="shared" si="0"/>
        <v>#REF!</v>
      </c>
    </row>
    <row r="21" spans="1:14" x14ac:dyDescent="0.25">
      <c r="A21" s="29" t="s">
        <v>114</v>
      </c>
      <c r="B21" s="30">
        <f>'Jan 22'!$N19</f>
        <v>3148.04</v>
      </c>
      <c r="C21" s="30">
        <f>'Feb 22'!$N19</f>
        <v>3960.4500000000003</v>
      </c>
      <c r="D21" s="30">
        <f>'Mar 22'!$N19</f>
        <v>3555.0299999999997</v>
      </c>
      <c r="E21" s="30">
        <f>'Apr 22'!$N21</f>
        <v>2984.79</v>
      </c>
      <c r="F21" s="30">
        <f>'May 22'!$N21</f>
        <v>2949.79</v>
      </c>
      <c r="G21" s="30">
        <f>'Jun 22'!$O21</f>
        <v>2605.67</v>
      </c>
      <c r="H21" s="30">
        <f>'Jul 22'!$O20</f>
        <v>5154.170000000001</v>
      </c>
      <c r="I21" s="30">
        <f>'Aug 22'!$M20</f>
        <v>0</v>
      </c>
      <c r="J21" s="30">
        <f>'Sept 22'!$M20</f>
        <v>0</v>
      </c>
      <c r="K21" s="30">
        <f>'Oct 22'!$M20</f>
        <v>0</v>
      </c>
      <c r="L21" s="30">
        <f>'Nov 22'!$M20</f>
        <v>0</v>
      </c>
      <c r="M21" s="30">
        <f>'Dec 22'!$M18</f>
        <v>0</v>
      </c>
      <c r="N21" s="31">
        <f t="shared" si="0"/>
        <v>24357.940000000006</v>
      </c>
    </row>
    <row r="22" spans="1:14" x14ac:dyDescent="0.25">
      <c r="A22" s="32" t="s">
        <v>30</v>
      </c>
      <c r="B22" s="33" t="e">
        <f>'Jan 22'!#REF!</f>
        <v>#REF!</v>
      </c>
      <c r="C22" s="33">
        <f>'Feb 22'!$N20</f>
        <v>2604.67</v>
      </c>
      <c r="D22" s="33">
        <f>'Mar 22'!$N20</f>
        <v>2605.67</v>
      </c>
      <c r="E22" s="33">
        <f>'Apr 22'!$N22</f>
        <v>7188.35</v>
      </c>
      <c r="F22" s="33">
        <f>'May 22'!$N22</f>
        <v>3853.99</v>
      </c>
      <c r="G22" s="33">
        <f>'Jun 22'!$O22</f>
        <v>2984.79</v>
      </c>
      <c r="H22" s="33">
        <f>'Jul 22'!$O21</f>
        <v>3618.15</v>
      </c>
      <c r="I22" s="33">
        <f>'Aug 22'!$M21</f>
        <v>0</v>
      </c>
      <c r="J22" s="33">
        <f>'Sept 22'!$M21</f>
        <v>0</v>
      </c>
      <c r="K22" s="33">
        <f>'Oct 22'!$M21</f>
        <v>0</v>
      </c>
      <c r="L22" s="33">
        <f>'Nov 22'!$M21</f>
        <v>0</v>
      </c>
      <c r="M22" s="33" t="e">
        <f>'Dec 22'!#REF!</f>
        <v>#REF!</v>
      </c>
      <c r="N22" s="31" t="e">
        <f t="shared" si="0"/>
        <v>#REF!</v>
      </c>
    </row>
    <row r="23" spans="1:14" x14ac:dyDescent="0.25">
      <c r="A23" s="29" t="s">
        <v>115</v>
      </c>
      <c r="B23" s="30" t="e">
        <f>'Jan 22'!#REF!</f>
        <v>#REF!</v>
      </c>
      <c r="C23" s="30">
        <f>'Feb 22'!$N21</f>
        <v>2983.79</v>
      </c>
      <c r="D23" s="30">
        <f>'Mar 22'!$N21</f>
        <v>3809.04</v>
      </c>
      <c r="E23" s="30">
        <f>'Apr 22'!$N24</f>
        <v>2703.4300000000003</v>
      </c>
      <c r="F23" s="30">
        <f>'May 22'!$N24</f>
        <v>2668.4300000000003</v>
      </c>
      <c r="G23" s="30">
        <f>'Jun 22'!$O23</f>
        <v>2708.16</v>
      </c>
      <c r="H23" s="30">
        <f>'Jul 22'!$O22</f>
        <v>3905.2799999999997</v>
      </c>
      <c r="I23" s="30">
        <f>'Aug 22'!$M22</f>
        <v>0</v>
      </c>
      <c r="J23" s="30">
        <f>'Sept 22'!$M22</f>
        <v>0</v>
      </c>
      <c r="K23" s="30">
        <f>'Oct 22'!$M22</f>
        <v>0</v>
      </c>
      <c r="L23" s="30">
        <f>'Nov 22'!$M22</f>
        <v>0</v>
      </c>
      <c r="M23" s="30">
        <f>'Dec 22'!$M19</f>
        <v>0</v>
      </c>
      <c r="N23" s="31" t="e">
        <f t="shared" si="0"/>
        <v>#REF!</v>
      </c>
    </row>
    <row r="24" spans="1:14" x14ac:dyDescent="0.25">
      <c r="A24" s="32" t="s">
        <v>116</v>
      </c>
      <c r="B24" s="33" t="e">
        <f>'Jan 22'!#REF!</f>
        <v>#REF!</v>
      </c>
      <c r="C24" s="33">
        <f>'Feb 22'!$N22</f>
        <v>2707.16</v>
      </c>
      <c r="D24" s="33">
        <f>'Mar 22'!$N22</f>
        <v>2708.16</v>
      </c>
      <c r="E24" s="33">
        <f>'Apr 22'!$N25</f>
        <v>2708.16</v>
      </c>
      <c r="F24" s="33">
        <f>'May 22'!$N25</f>
        <v>2673.16</v>
      </c>
      <c r="G24" s="33">
        <f>'Jun 22'!$O25</f>
        <v>2703.4300000000003</v>
      </c>
      <c r="H24" s="33">
        <f>'Jul 22'!$O23</f>
        <v>4809.59</v>
      </c>
      <c r="I24" s="33">
        <f>'Aug 22'!$M23</f>
        <v>0</v>
      </c>
      <c r="J24" s="33">
        <f>'Sept 22'!$M23</f>
        <v>0</v>
      </c>
      <c r="K24" s="33">
        <f>'Oct 22'!$M23</f>
        <v>0</v>
      </c>
      <c r="L24" s="33">
        <f>'Nov 22'!$M24</f>
        <v>0</v>
      </c>
      <c r="M24" s="33">
        <f>'Dec 22'!$M20</f>
        <v>0</v>
      </c>
      <c r="N24" s="31" t="e">
        <f t="shared" si="0"/>
        <v>#REF!</v>
      </c>
    </row>
    <row r="25" spans="1:14" x14ac:dyDescent="0.25">
      <c r="A25" s="29" t="s">
        <v>117</v>
      </c>
      <c r="B25" s="30" t="e">
        <f>'Jan 22'!#REF!</f>
        <v>#REF!</v>
      </c>
      <c r="C25" s="30">
        <f>'Feb 22'!$N24</f>
        <v>2702.4300000000003</v>
      </c>
      <c r="D25" s="30">
        <f>'Mar 22'!$N24</f>
        <v>2703.4300000000003</v>
      </c>
      <c r="E25" s="30" t="e">
        <f>'Apr 22'!#REF!</f>
        <v>#REF!</v>
      </c>
      <c r="F25" s="30" t="e">
        <f>'May 22'!#REF!</f>
        <v>#REF!</v>
      </c>
      <c r="G25" s="30">
        <f>'Jun 22'!$O26</f>
        <v>2708.16</v>
      </c>
      <c r="H25" s="30">
        <f>'Jul 22'!$O25</f>
        <v>3715.91</v>
      </c>
      <c r="I25" s="30">
        <f>'Aug 22'!$M25</f>
        <v>0</v>
      </c>
      <c r="J25" s="30">
        <f>'Sept 22'!$M25</f>
        <v>0</v>
      </c>
      <c r="K25" s="30">
        <f>'Oct 22'!$M25</f>
        <v>0</v>
      </c>
      <c r="L25" s="30">
        <f>'Nov 22'!$M25</f>
        <v>0</v>
      </c>
      <c r="M25" s="30">
        <f>'Dec 22'!$M21</f>
        <v>0</v>
      </c>
      <c r="N25" s="31" t="e">
        <f t="shared" si="0"/>
        <v>#REF!</v>
      </c>
    </row>
    <row r="26" spans="1:14" x14ac:dyDescent="0.25">
      <c r="A26" s="32" t="s">
        <v>118</v>
      </c>
      <c r="B26" s="33">
        <f>'Jan 22'!$N20</f>
        <v>2585.59</v>
      </c>
      <c r="C26" s="33">
        <f>'Feb 22'!$N25</f>
        <v>2707.16</v>
      </c>
      <c r="D26" s="33">
        <f>'Mar 22'!$N25</f>
        <v>2708.16</v>
      </c>
      <c r="E26" s="33">
        <f>'Apr 22'!$N27</f>
        <v>2620.1999999999998</v>
      </c>
      <c r="F26" s="33">
        <f>'May 22'!$N27</f>
        <v>2673.16</v>
      </c>
      <c r="G26" s="33" t="e">
        <f>'Jun 22'!#REF!</f>
        <v>#REF!</v>
      </c>
      <c r="H26" s="33">
        <f>'Jul 22'!$O26</f>
        <v>0</v>
      </c>
      <c r="I26" s="33">
        <f>'Aug 22'!$M26</f>
        <v>0</v>
      </c>
      <c r="J26" s="33">
        <f>'Sept 22'!$M26</f>
        <v>0</v>
      </c>
      <c r="K26" s="33">
        <f>'Oct 22'!$M26</f>
        <v>0</v>
      </c>
      <c r="L26" s="33" t="e">
        <f>'Nov 22'!#REF!</f>
        <v>#REF!</v>
      </c>
      <c r="M26" s="33">
        <f>'Dec 22'!$M22</f>
        <v>0</v>
      </c>
      <c r="N26" s="31" t="e">
        <f t="shared" si="0"/>
        <v>#REF!</v>
      </c>
    </row>
    <row r="27" spans="1:14" x14ac:dyDescent="0.25">
      <c r="A27" s="29" t="s">
        <v>31</v>
      </c>
      <c r="B27" s="30">
        <f>'Jan 22'!$N21</f>
        <v>2964.71</v>
      </c>
      <c r="C27" s="30" t="e">
        <f>'Feb 22'!#REF!</f>
        <v>#REF!</v>
      </c>
      <c r="D27" s="30" t="e">
        <f>'Mar 22'!#REF!</f>
        <v>#REF!</v>
      </c>
      <c r="E27" s="30">
        <f>'Apr 22'!$N28</f>
        <v>4261.57</v>
      </c>
      <c r="F27" s="30">
        <f>'May 22'!$N28</f>
        <v>7086.1799999999994</v>
      </c>
      <c r="G27" s="30">
        <f>'Jun 22'!$O28</f>
        <v>2708.16</v>
      </c>
      <c r="H27" s="30" t="e">
        <f>'Jul 22'!#REF!</f>
        <v>#REF!</v>
      </c>
      <c r="I27" s="30" t="e">
        <f>'Aug 22'!#REF!</f>
        <v>#REF!</v>
      </c>
      <c r="J27" s="30" t="e">
        <f>'Sept 22'!#REF!</f>
        <v>#REF!</v>
      </c>
      <c r="K27" s="30" t="e">
        <f>'Oct 22'!#REF!</f>
        <v>#REF!</v>
      </c>
      <c r="L27" s="30">
        <f>'Nov 22'!$M27</f>
        <v>0</v>
      </c>
      <c r="M27" s="30">
        <f>'Dec 22'!$M24</f>
        <v>0</v>
      </c>
      <c r="N27" s="31" t="e">
        <f t="shared" si="0"/>
        <v>#REF!</v>
      </c>
    </row>
    <row r="28" spans="1:14" x14ac:dyDescent="0.25">
      <c r="A28" s="32" t="s">
        <v>119</v>
      </c>
      <c r="B28" s="33">
        <f>'Jan 22'!$N24</f>
        <v>2683.3500000000004</v>
      </c>
      <c r="C28" s="33">
        <f>'Feb 22'!$N27</f>
        <v>2707.16</v>
      </c>
      <c r="D28" s="33">
        <f>'Mar 22'!$N27</f>
        <v>2708.16</v>
      </c>
      <c r="E28" s="33">
        <f>'Apr 22'!$N29</f>
        <v>5725.18</v>
      </c>
      <c r="F28" s="33">
        <f>'May 22'!$N29</f>
        <v>2673.16</v>
      </c>
      <c r="G28" s="33">
        <f>'Jun 22'!$O29</f>
        <v>4023.8199999999997</v>
      </c>
      <c r="H28" s="33">
        <f>'Jul 22'!$O28</f>
        <v>3720.6400000000003</v>
      </c>
      <c r="I28" s="33">
        <f>'Aug 22'!$M28</f>
        <v>0</v>
      </c>
      <c r="J28" s="33">
        <f>'Sept 22'!$M28</f>
        <v>0</v>
      </c>
      <c r="K28" s="33">
        <f>'Oct 22'!$M28</f>
        <v>0</v>
      </c>
      <c r="L28" s="33">
        <f>'Nov 22'!$M28</f>
        <v>0</v>
      </c>
      <c r="M28" s="33">
        <f>'Dec 22'!$M25</f>
        <v>0</v>
      </c>
      <c r="N28" s="31">
        <f t="shared" si="0"/>
        <v>24241.47</v>
      </c>
    </row>
    <row r="29" spans="1:14" x14ac:dyDescent="0.25">
      <c r="A29" s="29" t="s">
        <v>120</v>
      </c>
      <c r="B29" s="30">
        <f>'Jan 22'!$N25</f>
        <v>2688.08</v>
      </c>
      <c r="C29" s="30">
        <f>'Feb 22'!$N28</f>
        <v>2900.46</v>
      </c>
      <c r="D29" s="30">
        <f>'Mar 22'!$N28</f>
        <v>3127.12</v>
      </c>
      <c r="E29" s="30">
        <f>'Apr 22'!$N30</f>
        <v>6884.55</v>
      </c>
      <c r="F29" s="30">
        <f>'May 22'!$N30</f>
        <v>3649.21</v>
      </c>
      <c r="G29" s="30">
        <f>'Jun 22'!$O30</f>
        <v>2708.16</v>
      </c>
      <c r="H29" s="30">
        <f>'Jul 22'!$O29</f>
        <v>5245.4600000000009</v>
      </c>
      <c r="I29" s="30">
        <f>'Aug 22'!$M29</f>
        <v>0</v>
      </c>
      <c r="J29" s="30">
        <f>'Sept 22'!$M29</f>
        <v>0</v>
      </c>
      <c r="K29" s="30">
        <f>'Oct 22'!$M29</f>
        <v>0</v>
      </c>
      <c r="L29" s="30">
        <f>'Nov 22'!$M29</f>
        <v>0</v>
      </c>
      <c r="M29" s="30" t="e">
        <f>'Dec 22'!#REF!</f>
        <v>#REF!</v>
      </c>
      <c r="N29" s="31" t="e">
        <f t="shared" si="0"/>
        <v>#REF!</v>
      </c>
    </row>
    <row r="30" spans="1:14" x14ac:dyDescent="0.25">
      <c r="A30" s="32" t="s">
        <v>35</v>
      </c>
      <c r="B30" s="33" t="e">
        <f>'Jan 22'!#REF!</f>
        <v>#REF!</v>
      </c>
      <c r="C30" s="33">
        <f>'Feb 22'!$N29</f>
        <v>2707.16</v>
      </c>
      <c r="D30" s="33">
        <f>'Mar 22'!$N29</f>
        <v>2708.16</v>
      </c>
      <c r="E30" s="33">
        <f>'Apr 22'!$N31</f>
        <v>3157.52</v>
      </c>
      <c r="F30" s="33">
        <f>'May 22'!$N31</f>
        <v>3122.52</v>
      </c>
      <c r="G30" s="33">
        <f>'Jun 22'!$O31</f>
        <v>5117.5600000000004</v>
      </c>
      <c r="H30" s="33">
        <f>'Jul 22'!$O30</f>
        <v>5790.4600000000009</v>
      </c>
      <c r="I30" s="33">
        <f>'Aug 22'!$M30</f>
        <v>0</v>
      </c>
      <c r="J30" s="33">
        <f>'Sept 22'!$M30</f>
        <v>0</v>
      </c>
      <c r="K30" s="33">
        <f>'Oct 22'!$M30</f>
        <v>0</v>
      </c>
      <c r="L30" s="33">
        <f>'Nov 22'!$M30</f>
        <v>0</v>
      </c>
      <c r="M30" s="33" t="e">
        <f>'Dec 22'!#REF!</f>
        <v>#REF!</v>
      </c>
      <c r="N30" s="31" t="e">
        <f t="shared" si="0"/>
        <v>#REF!</v>
      </c>
    </row>
    <row r="31" spans="1:14" x14ac:dyDescent="0.25">
      <c r="A31" s="29" t="s">
        <v>36</v>
      </c>
      <c r="B31" s="30" t="e">
        <f>'Jan 22'!#REF!</f>
        <v>#REF!</v>
      </c>
      <c r="C31" s="30">
        <f>'Feb 22'!$N30</f>
        <v>3430.38</v>
      </c>
      <c r="D31" s="30">
        <f>'Mar 22'!$N30</f>
        <v>3727.66</v>
      </c>
      <c r="E31" s="30">
        <f>'Apr 22'!$N32</f>
        <v>2514.35</v>
      </c>
      <c r="F31" s="30">
        <f>'May 22'!$N32</f>
        <v>2988.07</v>
      </c>
      <c r="G31" s="30">
        <f>'Jun 22'!$O32</f>
        <v>3157.52</v>
      </c>
      <c r="H31" s="30">
        <f>'Jul 22'!$O31</f>
        <v>4264.66</v>
      </c>
      <c r="I31" s="30">
        <f>'Aug 22'!$M31</f>
        <v>0</v>
      </c>
      <c r="J31" s="30">
        <f>'Sept 22'!$M31</f>
        <v>0</v>
      </c>
      <c r="K31" s="30">
        <f>'Oct 22'!$M31</f>
        <v>0</v>
      </c>
      <c r="L31" s="30">
        <f>'Nov 22'!$M31</f>
        <v>0</v>
      </c>
      <c r="M31" s="30">
        <f>'Dec 22'!$M27</f>
        <v>0</v>
      </c>
      <c r="N31" s="31" t="e">
        <f t="shared" si="0"/>
        <v>#REF!</v>
      </c>
    </row>
    <row r="32" spans="1:14" x14ac:dyDescent="0.25">
      <c r="A32" s="32" t="s">
        <v>121</v>
      </c>
      <c r="B32" s="33">
        <f>'Jan 22'!$N28</f>
        <v>2881.38</v>
      </c>
      <c r="C32" s="33">
        <f>'Feb 22'!$N31</f>
        <v>3156.52</v>
      </c>
      <c r="D32" s="33">
        <f>'Mar 22'!$N31</f>
        <v>3157.52</v>
      </c>
      <c r="E32" s="33">
        <f>'Apr 22'!$N33</f>
        <v>3985.2999999999997</v>
      </c>
      <c r="F32" s="33">
        <f>'May 22'!$N33</f>
        <v>3356.41</v>
      </c>
      <c r="G32" s="33">
        <f>'Jun 22'!$O33</f>
        <v>3000.07</v>
      </c>
      <c r="H32" s="33">
        <f>'Jul 22'!$O32</f>
        <v>4078.01</v>
      </c>
      <c r="I32" s="33">
        <f>'Aug 22'!$M32</f>
        <v>0</v>
      </c>
      <c r="J32" s="33">
        <f>'Sept 22'!$M32</f>
        <v>0</v>
      </c>
      <c r="K32" s="33">
        <f>'Oct 22'!$M32</f>
        <v>0</v>
      </c>
      <c r="L32" s="33">
        <f>'Nov 22'!$M32</f>
        <v>0</v>
      </c>
      <c r="M32" s="33">
        <f>'Dec 22'!$M28</f>
        <v>0</v>
      </c>
      <c r="N32" s="31">
        <f t="shared" si="0"/>
        <v>23615.21</v>
      </c>
    </row>
    <row r="33" spans="1:14" x14ac:dyDescent="0.25">
      <c r="A33" s="29" t="s">
        <v>122</v>
      </c>
      <c r="B33" s="30" t="e">
        <f>'Jan 22'!#REF!</f>
        <v>#REF!</v>
      </c>
      <c r="C33" s="30">
        <f>'Feb 22'!$N32</f>
        <v>3022.07</v>
      </c>
      <c r="D33" s="30">
        <f>'Mar 22'!$N32</f>
        <v>3023.07</v>
      </c>
      <c r="E33" s="30" t="e">
        <f>'Apr 22'!#REF!</f>
        <v>#REF!</v>
      </c>
      <c r="F33" s="30" t="e">
        <f>'May 22'!#REF!</f>
        <v>#REF!</v>
      </c>
      <c r="G33" s="30" t="e">
        <f>'Jun 22'!#REF!</f>
        <v>#REF!</v>
      </c>
      <c r="H33" s="30">
        <f>'Jul 22'!$O33</f>
        <v>3575.59</v>
      </c>
      <c r="I33" s="30">
        <f>'Aug 22'!$M33</f>
        <v>0</v>
      </c>
      <c r="J33" s="30">
        <f>'Sept 22'!$M33</f>
        <v>0</v>
      </c>
      <c r="K33" s="30">
        <f>'Oct 22'!$M33</f>
        <v>0</v>
      </c>
      <c r="L33" s="30">
        <f>'Nov 22'!$M33</f>
        <v>0</v>
      </c>
      <c r="M33" s="30">
        <f>'Dec 22'!$M29</f>
        <v>0</v>
      </c>
      <c r="N33" s="31" t="e">
        <f t="shared" si="0"/>
        <v>#REF!</v>
      </c>
    </row>
    <row r="34" spans="1:14" x14ac:dyDescent="0.25">
      <c r="A34" s="32" t="s">
        <v>39</v>
      </c>
      <c r="B34" s="33">
        <f>'Jan 22'!$N30</f>
        <v>3370.09</v>
      </c>
      <c r="C34" s="33">
        <f>'Feb 22'!$N33</f>
        <v>3418.1</v>
      </c>
      <c r="D34" s="33">
        <f>'Mar 22'!$N33</f>
        <v>3356.41</v>
      </c>
      <c r="E34" s="33">
        <f>'Apr 22'!$N34</f>
        <v>2524.83</v>
      </c>
      <c r="F34" s="33">
        <f>'May 22'!$N34</f>
        <v>2489.83</v>
      </c>
      <c r="G34" s="33">
        <f>'Jun 22'!$O34</f>
        <v>3745.1099999999997</v>
      </c>
      <c r="H34" s="33" t="e">
        <f>'Jul 22'!#REF!</f>
        <v>#REF!</v>
      </c>
      <c r="I34" s="33">
        <f>'Aug 22'!$M34</f>
        <v>0</v>
      </c>
      <c r="J34" s="33">
        <f>'Sept 22'!$M34</f>
        <v>0</v>
      </c>
      <c r="K34" s="33">
        <f>'Oct 22'!$M34</f>
        <v>0</v>
      </c>
      <c r="L34" s="33" t="e">
        <f>'Nov 22'!#REF!</f>
        <v>#REF!</v>
      </c>
      <c r="M34" s="33">
        <f>'Dec 22'!$M30</f>
        <v>0</v>
      </c>
      <c r="N34" s="31" t="e">
        <f t="shared" si="0"/>
        <v>#REF!</v>
      </c>
    </row>
    <row r="35" spans="1:14" x14ac:dyDescent="0.25">
      <c r="A35" s="32" t="s">
        <v>123</v>
      </c>
      <c r="B35" s="33"/>
      <c r="C35" s="33"/>
      <c r="D35" s="33"/>
      <c r="E35" s="33">
        <f>'Apr 22'!$N35</f>
        <v>7088.61</v>
      </c>
      <c r="F35" s="33">
        <f>'May 22'!$N35</f>
        <v>4231.0599999999995</v>
      </c>
      <c r="G35" s="33">
        <f>'Jun 22'!$O35</f>
        <v>2524.83</v>
      </c>
      <c r="H35" s="33">
        <f>'Jul 22'!$O36</f>
        <v>4646.96</v>
      </c>
      <c r="I35" s="33">
        <f>'Aug 22'!$M36</f>
        <v>0</v>
      </c>
      <c r="J35" s="33">
        <f>'Sept 22'!$M36</f>
        <v>0</v>
      </c>
      <c r="K35" s="33">
        <f>'Oct 22'!$M36</f>
        <v>0</v>
      </c>
      <c r="L35" s="33">
        <f>'Nov 22'!$M36</f>
        <v>0</v>
      </c>
      <c r="M35" s="33">
        <f>'Dec 22'!$M33</f>
        <v>0</v>
      </c>
      <c r="N35" s="31">
        <f t="shared" si="0"/>
        <v>18491.46</v>
      </c>
    </row>
    <row r="36" spans="1:14" x14ac:dyDescent="0.25">
      <c r="A36" s="29" t="s">
        <v>124</v>
      </c>
      <c r="B36" s="30" t="e">
        <f>'Jan 22'!#REF!</f>
        <v>#REF!</v>
      </c>
      <c r="C36" s="30" t="e">
        <f>'Feb 22'!#REF!</f>
        <v>#REF!</v>
      </c>
      <c r="D36" s="30" t="e">
        <f>'Mar 22'!#REF!</f>
        <v>#REF!</v>
      </c>
      <c r="E36" s="30">
        <f>'Apr 22'!$N36</f>
        <v>2989.17</v>
      </c>
      <c r="F36" s="30">
        <f>'May 22'!$N36</f>
        <v>2954.17</v>
      </c>
      <c r="G36" s="30">
        <f>'Jun 22'!$O36</f>
        <v>2708.16</v>
      </c>
      <c r="H36" s="30">
        <f>'Jul 22'!$O34</f>
        <v>4635.2700000000004</v>
      </c>
      <c r="I36" s="30" t="e">
        <f>'Aug 22'!#REF!</f>
        <v>#REF!</v>
      </c>
      <c r="J36" s="30" t="e">
        <f>'Sept 22'!#REF!</f>
        <v>#REF!</v>
      </c>
      <c r="K36" s="30" t="e">
        <f>'Oct 22'!#REF!</f>
        <v>#REF!</v>
      </c>
      <c r="L36" s="30">
        <f>'Nov 22'!$M34</f>
        <v>0</v>
      </c>
      <c r="M36" s="30">
        <f>'Dec 22'!$M31</f>
        <v>0</v>
      </c>
      <c r="N36" s="31" t="e">
        <f t="shared" si="0"/>
        <v>#REF!</v>
      </c>
    </row>
    <row r="37" spans="1:14" x14ac:dyDescent="0.25">
      <c r="A37" s="32" t="s">
        <v>125</v>
      </c>
      <c r="B37" s="33">
        <f>'Jan 22'!$N31</f>
        <v>3137.44</v>
      </c>
      <c r="C37" s="33">
        <f>'Feb 22'!$N34</f>
        <v>2523.83</v>
      </c>
      <c r="D37" s="33">
        <f>'Mar 22'!$N34</f>
        <v>2524.83</v>
      </c>
      <c r="E37" s="33">
        <f>'Apr 22'!$N37</f>
        <v>3084.33</v>
      </c>
      <c r="F37" s="33">
        <f>'May 22'!$N37</f>
        <v>3084.33</v>
      </c>
      <c r="G37" s="33">
        <f>'Jun 22'!$O37</f>
        <v>2989.17</v>
      </c>
      <c r="H37" s="33">
        <f>'Jul 22'!$O35</f>
        <v>3537.31</v>
      </c>
      <c r="I37" s="33">
        <f>'Aug 22'!$M35</f>
        <v>0</v>
      </c>
      <c r="J37" s="33">
        <f>'Sept 22'!$M35</f>
        <v>0</v>
      </c>
      <c r="K37" s="33">
        <f>'Oct 22'!$M35</f>
        <v>0</v>
      </c>
      <c r="L37" s="33">
        <f>'Nov 22'!$M35</f>
        <v>0</v>
      </c>
      <c r="M37" s="33">
        <f>'Dec 22'!$M32</f>
        <v>0</v>
      </c>
      <c r="N37" s="31">
        <f t="shared" si="0"/>
        <v>20881.240000000002</v>
      </c>
    </row>
    <row r="38" spans="1:14" x14ac:dyDescent="0.25">
      <c r="A38" s="29" t="s">
        <v>42</v>
      </c>
      <c r="B38" s="30">
        <f>'Jan 22'!$N32</f>
        <v>3002.9900000000002</v>
      </c>
      <c r="C38" s="30">
        <f>'Feb 22'!$N35</f>
        <v>2707.16</v>
      </c>
      <c r="D38" s="30">
        <f>'Mar 22'!$N35</f>
        <v>2932.93</v>
      </c>
      <c r="E38" s="30">
        <f>'Apr 22'!$N38</f>
        <v>2609.06</v>
      </c>
      <c r="F38" s="33">
        <f>'May 22'!$N38</f>
        <v>5637.5499999999993</v>
      </c>
      <c r="G38" s="30">
        <f>'Jun 22'!$O38</f>
        <v>3084.33</v>
      </c>
      <c r="H38" s="30">
        <f>'Jul 22'!$O36</f>
        <v>4646.96</v>
      </c>
      <c r="I38" s="30">
        <f>'Aug 22'!$M36</f>
        <v>0</v>
      </c>
      <c r="J38" s="30">
        <f>'Sept 22'!$M36</f>
        <v>0</v>
      </c>
      <c r="K38" s="30">
        <f>'Oct 22'!$M36</f>
        <v>0</v>
      </c>
      <c r="L38" s="30">
        <f>'Nov 22'!$M36</f>
        <v>0</v>
      </c>
      <c r="M38" s="30">
        <f>'Dec 22'!$M33</f>
        <v>0</v>
      </c>
      <c r="N38" s="31">
        <f t="shared" si="0"/>
        <v>24620.979999999996</v>
      </c>
    </row>
    <row r="39" spans="1:14" x14ac:dyDescent="0.25">
      <c r="A39" s="32" t="s">
        <v>44</v>
      </c>
      <c r="B39" s="33">
        <f>'Jan 22'!$N36</f>
        <v>2969.09</v>
      </c>
      <c r="C39" s="33">
        <f>'Feb 22'!$N36</f>
        <v>2988.17</v>
      </c>
      <c r="D39" s="33">
        <f>'Mar 22'!$N36</f>
        <v>2989.17</v>
      </c>
      <c r="E39" s="33">
        <f>'Apr 22'!$N39</f>
        <v>3838.04</v>
      </c>
      <c r="F39" s="33">
        <f>'May 22'!$N39</f>
        <v>5293.92</v>
      </c>
      <c r="G39" s="33">
        <f>'Jun 22'!$O39</f>
        <v>2609.06</v>
      </c>
      <c r="H39" s="33">
        <f>'Jul 22'!$O37</f>
        <v>4001.65</v>
      </c>
      <c r="I39" s="33">
        <f>'Aug 22'!$M37</f>
        <v>0</v>
      </c>
      <c r="J39" s="33">
        <f>'Sept 22'!$M37</f>
        <v>0</v>
      </c>
      <c r="K39" s="33">
        <f>'Oct 22'!$M37</f>
        <v>0</v>
      </c>
      <c r="L39" s="33">
        <f>'Nov 22'!$M37</f>
        <v>0</v>
      </c>
      <c r="M39" s="33" t="e">
        <f>'Dec 22'!#REF!</f>
        <v>#REF!</v>
      </c>
      <c r="N39" s="31" t="e">
        <f t="shared" si="0"/>
        <v>#REF!</v>
      </c>
    </row>
    <row r="40" spans="1:14" x14ac:dyDescent="0.25">
      <c r="A40" s="29" t="s">
        <v>45</v>
      </c>
      <c r="B40" s="30">
        <f>'Jan 22'!$N37</f>
        <v>3064.25</v>
      </c>
      <c r="C40" s="30">
        <f>'Feb 22'!$N37</f>
        <v>3083.33</v>
      </c>
      <c r="D40" s="30">
        <f>'Mar 22'!$N37</f>
        <v>3084.33</v>
      </c>
      <c r="E40" s="30">
        <f>'Apr 22'!$N40</f>
        <v>2566.5</v>
      </c>
      <c r="F40" s="33">
        <f>'May 22'!$N40</f>
        <v>6743.18</v>
      </c>
      <c r="G40" s="30">
        <f>'Jun 22'!$O40</f>
        <v>3838.04</v>
      </c>
      <c r="H40" s="30">
        <f>'Jul 22'!$O38</f>
        <v>3797.83</v>
      </c>
      <c r="I40" s="30">
        <f>'Aug 22'!$M38</f>
        <v>0</v>
      </c>
      <c r="J40" s="30">
        <f>'Sept 22'!$M38</f>
        <v>0</v>
      </c>
      <c r="K40" s="30">
        <f>'Oct 22'!$M38</f>
        <v>0</v>
      </c>
      <c r="L40" s="30">
        <f>'Nov 22'!$M38</f>
        <v>0</v>
      </c>
      <c r="M40" s="30" t="e">
        <f>'Dec 22'!#REF!</f>
        <v>#REF!</v>
      </c>
      <c r="N40" s="31" t="e">
        <f t="shared" si="0"/>
        <v>#REF!</v>
      </c>
    </row>
    <row r="41" spans="1:14" x14ac:dyDescent="0.25">
      <c r="A41" s="32" t="s">
        <v>47</v>
      </c>
      <c r="B41" s="33">
        <f>'Jan 22'!$N38</f>
        <v>2588.98</v>
      </c>
      <c r="C41" s="33">
        <f>'Feb 22'!$N38</f>
        <v>3199.47</v>
      </c>
      <c r="D41" s="33">
        <f>'Mar 22'!$N38</f>
        <v>3422.46</v>
      </c>
      <c r="E41" s="33">
        <f>'Apr 22'!$N41</f>
        <v>2540.14</v>
      </c>
      <c r="F41" s="33">
        <f>'May 22'!$N41</f>
        <v>2505.14</v>
      </c>
      <c r="G41" s="33">
        <f>'Jun 22'!$O41</f>
        <v>2566.5</v>
      </c>
      <c r="H41" s="33">
        <f>'Jul 22'!$O39</f>
        <v>5138.57</v>
      </c>
      <c r="I41" s="33">
        <f>'Aug 22'!$M39</f>
        <v>0</v>
      </c>
      <c r="J41" s="33">
        <f>'Sept 22'!$M39</f>
        <v>0</v>
      </c>
      <c r="K41" s="33">
        <f>'Oct 22'!$M39</f>
        <v>0</v>
      </c>
      <c r="L41" s="33">
        <f>'Nov 22'!$M39</f>
        <v>0</v>
      </c>
      <c r="M41" s="33">
        <f>'Dec 22'!$M34</f>
        <v>0</v>
      </c>
      <c r="N41" s="31">
        <f t="shared" si="0"/>
        <v>21961.26</v>
      </c>
    </row>
    <row r="42" spans="1:14" x14ac:dyDescent="0.25">
      <c r="A42" s="29" t="s">
        <v>48</v>
      </c>
      <c r="B42" s="30">
        <f>'Jan 22'!$N39</f>
        <v>3817.96</v>
      </c>
      <c r="C42" s="30">
        <f>'Feb 22'!$N39</f>
        <v>4045.17</v>
      </c>
      <c r="D42" s="30">
        <f>'Mar 22'!$N39</f>
        <v>6028.87</v>
      </c>
      <c r="E42" s="30">
        <f>'Apr 22'!$N42</f>
        <v>8859.5499999999993</v>
      </c>
      <c r="F42" s="33">
        <f>'May 22'!$N42</f>
        <v>3276.14</v>
      </c>
      <c r="G42" s="30">
        <f>'Jun 22'!$O42</f>
        <v>2540.14</v>
      </c>
      <c r="H42" s="30">
        <f>'Jul 22'!$O40</f>
        <v>3889.75</v>
      </c>
      <c r="I42" s="30">
        <f>'Aug 22'!$M40</f>
        <v>0</v>
      </c>
      <c r="J42" s="30">
        <f>'Sept 22'!$M40</f>
        <v>0</v>
      </c>
      <c r="K42" s="30">
        <f>'Oct 22'!$M40</f>
        <v>0</v>
      </c>
      <c r="L42" s="30">
        <f>'Nov 22'!$M40</f>
        <v>0</v>
      </c>
      <c r="M42" s="30">
        <f>'Dec 22'!$M35</f>
        <v>0</v>
      </c>
      <c r="N42" s="31">
        <f t="shared" si="0"/>
        <v>32457.579999999998</v>
      </c>
    </row>
    <row r="43" spans="1:14" x14ac:dyDescent="0.25">
      <c r="A43" s="32" t="s">
        <v>49</v>
      </c>
      <c r="B43" s="33">
        <f>'Jan 22'!$N41</f>
        <v>2520.06</v>
      </c>
      <c r="C43" s="33">
        <f>'Feb 22'!$N40</f>
        <v>2565.5</v>
      </c>
      <c r="D43" s="33">
        <f>'Mar 22'!$N40</f>
        <v>2566.5</v>
      </c>
      <c r="E43" s="33" t="e">
        <f>'Apr 22'!#REF!</f>
        <v>#REF!</v>
      </c>
      <c r="F43" s="33" t="e">
        <f>'May 22'!#REF!</f>
        <v>#REF!</v>
      </c>
      <c r="G43" s="33" t="e">
        <f>'Jun 22'!#REF!</f>
        <v>#REF!</v>
      </c>
      <c r="H43" s="33">
        <f>'Jul 22'!$O41</f>
        <v>3578.98</v>
      </c>
      <c r="I43" s="33">
        <f>'Aug 22'!$M41</f>
        <v>0</v>
      </c>
      <c r="J43" s="33">
        <f>'Sept 22'!$M41</f>
        <v>0</v>
      </c>
      <c r="K43" s="33">
        <f>'Oct 22'!$M41</f>
        <v>0</v>
      </c>
      <c r="L43" s="33">
        <f>'Nov 22'!$M41</f>
        <v>0</v>
      </c>
      <c r="M43" s="33">
        <f>'Dec 22'!$M36</f>
        <v>0</v>
      </c>
      <c r="N43" s="31" t="e">
        <f t="shared" si="0"/>
        <v>#REF!</v>
      </c>
    </row>
    <row r="44" spans="1:14" x14ac:dyDescent="0.25">
      <c r="A44" s="29" t="s">
        <v>126</v>
      </c>
      <c r="B44" s="30">
        <f>'Jan 22'!$N42</f>
        <v>2762.16</v>
      </c>
      <c r="C44" s="30">
        <f>'Feb 22'!$N41</f>
        <v>2539.14</v>
      </c>
      <c r="D44" s="30">
        <f>'Mar 22'!$N41</f>
        <v>2540.14</v>
      </c>
      <c r="E44" s="30" t="e">
        <f>'Apr 22'!#REF!</f>
        <v>#REF!</v>
      </c>
      <c r="F44" s="33" t="e">
        <f>'May 22'!#REF!</f>
        <v>#REF!</v>
      </c>
      <c r="G44" s="30" t="e">
        <f>'Jun 22'!#REF!</f>
        <v>#REF!</v>
      </c>
      <c r="H44" s="30">
        <f>'Jul 22'!$O42</f>
        <v>3552.62</v>
      </c>
      <c r="I44" s="30">
        <f>'Aug 22'!$M42</f>
        <v>0</v>
      </c>
      <c r="J44" s="30">
        <f>'Sept 22'!$M42</f>
        <v>0</v>
      </c>
      <c r="K44" s="30">
        <f>'Oct 22'!$M42</f>
        <v>0</v>
      </c>
      <c r="L44" s="30" t="e">
        <f>'Nov 22'!#REF!</f>
        <v>#REF!</v>
      </c>
      <c r="M44" s="30">
        <f>'Dec 22'!$M37</f>
        <v>0</v>
      </c>
      <c r="N44" s="31" t="e">
        <f t="shared" si="0"/>
        <v>#REF!</v>
      </c>
    </row>
    <row r="45" spans="1:14" x14ac:dyDescent="0.25">
      <c r="A45" s="32" t="s">
        <v>52</v>
      </c>
      <c r="B45" s="33" t="e">
        <f>'Jan 22'!#REF!</f>
        <v>#REF!</v>
      </c>
      <c r="C45" s="33">
        <f>'Feb 22'!$N42</f>
        <v>3379.81</v>
      </c>
      <c r="D45" s="33">
        <f>'Mar 22'!$N42</f>
        <v>3201.6099999999997</v>
      </c>
      <c r="E45" s="33" t="e">
        <f>'Apr 22'!#REF!</f>
        <v>#REF!</v>
      </c>
      <c r="F45" s="33" t="e">
        <f>'May 22'!#REF!</f>
        <v>#REF!</v>
      </c>
      <c r="G45" s="33" t="e">
        <f>'Jun 22'!#REF!</f>
        <v>#REF!</v>
      </c>
      <c r="H45" s="33">
        <f>'Jul 22'!$O43</f>
        <v>3794.7200000000003</v>
      </c>
      <c r="I45" s="33">
        <f>'Aug 22'!$M43</f>
        <v>0</v>
      </c>
      <c r="J45" s="33">
        <f>'Sept 22'!$M43</f>
        <v>0</v>
      </c>
      <c r="K45" s="33">
        <f>'Oct 22'!$M43</f>
        <v>0</v>
      </c>
      <c r="L45" s="33" t="e">
        <f>'Nov 22'!#REF!</f>
        <v>#REF!</v>
      </c>
      <c r="M45" s="33">
        <f>'Dec 22'!$M38</f>
        <v>0</v>
      </c>
      <c r="N45" s="31" t="e">
        <f t="shared" si="0"/>
        <v>#REF!</v>
      </c>
    </row>
    <row r="46" spans="1:14" x14ac:dyDescent="0.25">
      <c r="A46" s="29" t="s">
        <v>90</v>
      </c>
      <c r="B46" s="33">
        <f>'Jan 22'!$N44</f>
        <v>0</v>
      </c>
      <c r="C46" s="33">
        <f>'Feb 22'!$N46</f>
        <v>0</v>
      </c>
      <c r="D46" s="33">
        <f>'Mar 22'!$N46</f>
        <v>0</v>
      </c>
      <c r="E46" s="33">
        <v>0</v>
      </c>
      <c r="F46" s="33" t="e">
        <f>'May 22'!#REF!</f>
        <v>#REF!</v>
      </c>
      <c r="G46" s="33" t="e">
        <f>'Jun 22'!#REF!</f>
        <v>#REF!</v>
      </c>
      <c r="H46" s="33" t="e">
        <f>'Jul 22'!#REF!</f>
        <v>#REF!</v>
      </c>
      <c r="I46" s="33" t="e">
        <f>'Aug 22'!#REF!</f>
        <v>#REF!</v>
      </c>
      <c r="J46" s="33" t="e">
        <f>'Sept 22'!#REF!</f>
        <v>#REF!</v>
      </c>
      <c r="K46" s="33" t="e">
        <f>'Oct 22'!#REF!</f>
        <v>#REF!</v>
      </c>
      <c r="L46" s="33">
        <f>'Jan 22'!$N44</f>
        <v>0</v>
      </c>
      <c r="M46" s="33">
        <f>'Jan 22'!$N44</f>
        <v>0</v>
      </c>
      <c r="N46" s="31" t="e">
        <f t="shared" si="0"/>
        <v>#REF!</v>
      </c>
    </row>
    <row r="47" spans="1:14" x14ac:dyDescent="0.25">
      <c r="A47" s="35" t="s">
        <v>127</v>
      </c>
      <c r="B47" s="34" t="e">
        <f t="shared" ref="B47:G47" si="1">SUM(B3:B46)</f>
        <v>#REF!</v>
      </c>
      <c r="C47" s="34" t="e">
        <f t="shared" si="1"/>
        <v>#REF!</v>
      </c>
      <c r="D47" s="34" t="e">
        <f t="shared" si="1"/>
        <v>#REF!</v>
      </c>
      <c r="E47" s="34" t="e">
        <f t="shared" si="1"/>
        <v>#REF!</v>
      </c>
      <c r="F47" s="34" t="e">
        <f t="shared" si="1"/>
        <v>#REF!</v>
      </c>
      <c r="G47" s="34" t="e">
        <f t="shared" si="1"/>
        <v>#REF!</v>
      </c>
      <c r="H47" s="34" t="e">
        <f t="shared" ref="H47:M47" si="2">SUM(H3:H46)</f>
        <v>#REF!</v>
      </c>
      <c r="I47" s="34" t="e">
        <f t="shared" si="2"/>
        <v>#REF!</v>
      </c>
      <c r="J47" s="34" t="e">
        <f t="shared" si="2"/>
        <v>#REF!</v>
      </c>
      <c r="K47" s="34" t="e">
        <f t="shared" si="2"/>
        <v>#REF!</v>
      </c>
      <c r="L47" s="34" t="e">
        <f t="shared" si="2"/>
        <v>#REF!</v>
      </c>
      <c r="M47" s="36" t="e">
        <f t="shared" si="2"/>
        <v>#REF!</v>
      </c>
      <c r="N47" s="37" t="e">
        <f>SUM(N3:N45)</f>
        <v>#REF!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A6" sqref="A6"/>
    </sheetView>
  </sheetViews>
  <sheetFormatPr defaultRowHeight="13.2" x14ac:dyDescent="0.25"/>
  <cols>
    <col min="1" max="1" width="23.88671875" customWidth="1"/>
    <col min="2" max="2" width="33.5546875" customWidth="1"/>
    <col min="3" max="3" width="15.44140625" bestFit="1" customWidth="1"/>
    <col min="4" max="4" width="24.88671875" style="5" bestFit="1" customWidth="1"/>
    <col min="5" max="5" width="20.33203125" bestFit="1" customWidth="1"/>
  </cols>
  <sheetData>
    <row r="1" spans="1:6" ht="17.399999999999999" x14ac:dyDescent="0.3">
      <c r="A1" s="190" t="s">
        <v>128</v>
      </c>
      <c r="B1" s="190"/>
      <c r="C1" s="190"/>
      <c r="D1" s="190"/>
    </row>
    <row r="2" spans="1:6" s="2" customFormat="1" ht="24.75" customHeight="1" thickBot="1" x14ac:dyDescent="0.3">
      <c r="A2" s="38" t="s">
        <v>1</v>
      </c>
      <c r="B2" s="39" t="s">
        <v>129</v>
      </c>
      <c r="C2" s="39" t="s">
        <v>130</v>
      </c>
      <c r="D2" s="40" t="s">
        <v>131</v>
      </c>
      <c r="E2" s="39" t="s">
        <v>132</v>
      </c>
      <c r="F2" s="39" t="s">
        <v>133</v>
      </c>
    </row>
    <row r="3" spans="1:6" x14ac:dyDescent="0.25">
      <c r="A3" s="23"/>
      <c r="B3" s="25"/>
      <c r="C3" s="41"/>
      <c r="D3" s="42"/>
      <c r="E3" s="42"/>
      <c r="F3" s="43"/>
    </row>
    <row r="4" spans="1:6" x14ac:dyDescent="0.25">
      <c r="A4" s="24"/>
      <c r="B4" s="44"/>
      <c r="C4" s="45"/>
      <c r="D4" s="46"/>
      <c r="E4" s="46"/>
      <c r="F4" s="47"/>
    </row>
    <row r="5" spans="1:6" x14ac:dyDescent="0.25">
      <c r="A5" s="23"/>
      <c r="B5" s="25"/>
      <c r="C5" s="41"/>
      <c r="D5" s="42"/>
      <c r="E5" s="42"/>
      <c r="F5" s="43"/>
    </row>
    <row r="6" spans="1:6" x14ac:dyDescent="0.25">
      <c r="A6" s="24"/>
      <c r="B6" s="44"/>
      <c r="C6" s="48"/>
      <c r="D6" s="46"/>
      <c r="E6" s="46"/>
      <c r="F6" s="46"/>
    </row>
    <row r="7" spans="1:6" x14ac:dyDescent="0.25">
      <c r="A7" s="23"/>
      <c r="B7" s="25"/>
      <c r="C7" s="49"/>
      <c r="D7" s="42"/>
      <c r="E7" s="42"/>
      <c r="F7" s="42"/>
    </row>
    <row r="8" spans="1:6" x14ac:dyDescent="0.25">
      <c r="A8" s="24"/>
      <c r="B8" s="44"/>
      <c r="C8" s="45"/>
      <c r="D8" s="46"/>
      <c r="E8" s="46"/>
      <c r="F8" s="46"/>
    </row>
    <row r="9" spans="1:6" x14ac:dyDescent="0.25">
      <c r="A9" s="23"/>
      <c r="B9" s="25"/>
      <c r="C9" s="41"/>
      <c r="D9" s="42"/>
      <c r="E9" s="42"/>
      <c r="F9" s="42"/>
    </row>
    <row r="10" spans="1:6" x14ac:dyDescent="0.25">
      <c r="A10" s="24"/>
      <c r="B10" s="44"/>
      <c r="C10" s="48"/>
      <c r="D10" s="46"/>
      <c r="E10" s="46"/>
      <c r="F10" s="46"/>
    </row>
    <row r="11" spans="1:6" x14ac:dyDescent="0.25">
      <c r="A11" s="23"/>
      <c r="B11" s="25"/>
      <c r="C11" s="50"/>
      <c r="D11" s="42"/>
      <c r="E11" s="42"/>
      <c r="F11" s="42"/>
    </row>
    <row r="12" spans="1:6" x14ac:dyDescent="0.25">
      <c r="A12" s="24"/>
      <c r="B12" s="44"/>
      <c r="C12" s="51"/>
      <c r="D12" s="46"/>
      <c r="E12" s="46"/>
      <c r="F12" s="46"/>
    </row>
    <row r="13" spans="1:6" x14ac:dyDescent="0.25">
      <c r="A13" s="23"/>
      <c r="B13" s="25"/>
      <c r="C13" s="50"/>
      <c r="D13" s="42"/>
      <c r="E13" s="42"/>
      <c r="F13" s="42"/>
    </row>
    <row r="14" spans="1:6" x14ac:dyDescent="0.25">
      <c r="A14" s="24"/>
      <c r="B14" s="44"/>
      <c r="C14" s="51"/>
      <c r="D14" s="46"/>
      <c r="E14" s="46"/>
      <c r="F14" s="46"/>
    </row>
    <row r="15" spans="1:6" x14ac:dyDescent="0.25">
      <c r="A15" s="23"/>
      <c r="B15" s="25"/>
      <c r="C15" s="50"/>
      <c r="D15" s="42"/>
      <c r="E15" s="42"/>
      <c r="F15" s="42"/>
    </row>
    <row r="16" spans="1:6" x14ac:dyDescent="0.25">
      <c r="A16" s="24"/>
      <c r="B16" s="44"/>
      <c r="C16" s="51"/>
      <c r="D16" s="46"/>
      <c r="E16" s="46"/>
      <c r="F16" s="46"/>
    </row>
    <row r="17" spans="1:7" x14ac:dyDescent="0.25">
      <c r="A17" s="23"/>
      <c r="B17" s="25"/>
      <c r="C17" s="50"/>
      <c r="D17" s="42"/>
      <c r="E17" s="42"/>
      <c r="F17" s="52"/>
    </row>
    <row r="18" spans="1:7" x14ac:dyDescent="0.25">
      <c r="A18" s="24"/>
      <c r="B18" s="44"/>
      <c r="C18" s="51"/>
      <c r="D18" s="46"/>
      <c r="E18" s="46"/>
      <c r="F18" s="46"/>
    </row>
    <row r="19" spans="1:7" x14ac:dyDescent="0.25">
      <c r="A19" s="23"/>
      <c r="B19" s="25"/>
      <c r="C19" s="50"/>
      <c r="D19" s="25"/>
      <c r="E19" s="42"/>
      <c r="F19" s="42"/>
    </row>
    <row r="20" spans="1:7" x14ac:dyDescent="0.25">
      <c r="A20" s="24"/>
      <c r="B20" s="44"/>
      <c r="C20" s="51"/>
      <c r="D20" s="44"/>
      <c r="E20" s="46"/>
      <c r="F20" s="46"/>
    </row>
    <row r="21" spans="1:7" x14ac:dyDescent="0.25">
      <c r="A21" s="23"/>
      <c r="B21" s="25"/>
      <c r="C21" s="50"/>
      <c r="D21" s="43"/>
      <c r="E21" s="42"/>
      <c r="F21" s="53"/>
      <c r="G21" s="7"/>
    </row>
    <row r="22" spans="1:7" x14ac:dyDescent="0.25">
      <c r="A22" s="24"/>
      <c r="B22" s="44"/>
      <c r="C22" s="51"/>
      <c r="D22" s="47"/>
      <c r="E22" s="46"/>
      <c r="F22" s="54"/>
      <c r="G22" s="7"/>
    </row>
    <row r="23" spans="1:7" x14ac:dyDescent="0.25">
      <c r="A23" s="23"/>
      <c r="B23" s="25"/>
      <c r="C23" s="50"/>
      <c r="D23" s="43"/>
      <c r="E23" s="42"/>
      <c r="F23" s="53"/>
      <c r="G23" s="7"/>
    </row>
    <row r="24" spans="1:7" x14ac:dyDescent="0.25">
      <c r="A24" s="24"/>
      <c r="B24" s="44"/>
      <c r="C24" s="51"/>
      <c r="D24" s="47"/>
      <c r="E24" s="46"/>
      <c r="F24" s="54"/>
      <c r="G24" s="7"/>
    </row>
    <row r="25" spans="1:7" x14ac:dyDescent="0.25">
      <c r="A25" s="23"/>
      <c r="B25" s="25"/>
      <c r="C25" s="50"/>
      <c r="D25" s="43"/>
      <c r="E25" s="42"/>
      <c r="F25" s="53"/>
      <c r="G25" s="7"/>
    </row>
    <row r="26" spans="1:7" x14ac:dyDescent="0.25">
      <c r="A26" s="24"/>
      <c r="B26" s="44"/>
      <c r="C26" s="51"/>
      <c r="D26" s="46"/>
      <c r="E26" s="46"/>
      <c r="F26" s="46"/>
    </row>
    <row r="27" spans="1:7" x14ac:dyDescent="0.25">
      <c r="A27" s="23"/>
      <c r="B27" s="25"/>
      <c r="C27" s="50"/>
      <c r="D27" s="42"/>
      <c r="E27" s="42"/>
      <c r="F27" s="42"/>
    </row>
    <row r="28" spans="1:7" x14ac:dyDescent="0.25">
      <c r="A28" s="24"/>
      <c r="B28" s="44"/>
      <c r="C28" s="51"/>
      <c r="D28" s="46"/>
      <c r="E28" s="46"/>
      <c r="F28" s="46"/>
    </row>
    <row r="29" spans="1:7" x14ac:dyDescent="0.25">
      <c r="A29" s="23"/>
      <c r="B29" s="25"/>
      <c r="C29" s="50"/>
      <c r="D29" s="42"/>
      <c r="E29" s="42"/>
      <c r="F29" s="42"/>
    </row>
    <row r="30" spans="1:7" x14ac:dyDescent="0.25">
      <c r="A30" s="24"/>
      <c r="B30" s="44"/>
      <c r="C30" s="51"/>
      <c r="D30" s="46"/>
      <c r="E30" s="46"/>
      <c r="F30" s="46"/>
    </row>
    <row r="31" spans="1:7" x14ac:dyDescent="0.25">
      <c r="A31" s="23"/>
      <c r="B31" s="25"/>
      <c r="C31" s="50"/>
      <c r="D31" s="42"/>
      <c r="E31" s="42"/>
      <c r="F31" s="42"/>
    </row>
    <row r="32" spans="1:7" x14ac:dyDescent="0.25">
      <c r="A32" s="24"/>
      <c r="B32" s="44"/>
      <c r="C32" s="51"/>
      <c r="D32" s="46"/>
      <c r="E32" s="46"/>
      <c r="F32" s="46"/>
    </row>
    <row r="33" spans="1:6" x14ac:dyDescent="0.25">
      <c r="A33" s="23"/>
      <c r="B33" s="25"/>
      <c r="C33" s="50"/>
      <c r="D33" s="42"/>
      <c r="E33" s="42"/>
      <c r="F33" s="42"/>
    </row>
    <row r="34" spans="1:6" x14ac:dyDescent="0.25">
      <c r="A34" s="24"/>
      <c r="B34" s="44"/>
      <c r="C34" s="51"/>
      <c r="D34" s="46"/>
      <c r="E34" s="46"/>
      <c r="F34" s="46"/>
    </row>
    <row r="35" spans="1:6" x14ac:dyDescent="0.25">
      <c r="A35" s="23"/>
      <c r="B35" s="25"/>
      <c r="C35" s="50"/>
      <c r="D35" s="42"/>
      <c r="E35" s="42"/>
      <c r="F35" s="42"/>
    </row>
    <row r="36" spans="1:6" x14ac:dyDescent="0.25">
      <c r="A36" s="24"/>
      <c r="B36" s="44"/>
      <c r="C36" s="51"/>
      <c r="D36" s="46"/>
      <c r="E36" s="46"/>
      <c r="F36" s="46"/>
    </row>
    <row r="37" spans="1:6" x14ac:dyDescent="0.25">
      <c r="A37" s="23"/>
      <c r="B37" s="25"/>
      <c r="C37" s="25"/>
      <c r="D37" s="42"/>
      <c r="E37" s="42"/>
      <c r="F37" s="42"/>
    </row>
    <row r="38" spans="1:6" x14ac:dyDescent="0.25">
      <c r="A38" s="24"/>
      <c r="B38" s="44"/>
      <c r="C38" s="44"/>
      <c r="D38" s="46"/>
      <c r="E38" s="46"/>
      <c r="F38" s="46"/>
    </row>
    <row r="39" spans="1:6" x14ac:dyDescent="0.25">
      <c r="A39" s="23"/>
      <c r="B39" s="25"/>
      <c r="C39" s="25"/>
      <c r="D39" s="42"/>
      <c r="E39" s="42"/>
      <c r="F39" s="42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>
      <pane xSplit="1" topLeftCell="B1" activePane="topRight" state="frozen"/>
      <selection pane="topRight" activeCell="F2" sqref="F1:F1048576"/>
    </sheetView>
  </sheetViews>
  <sheetFormatPr defaultColWidth="12.6640625" defaultRowHeight="13.2" x14ac:dyDescent="0.25"/>
  <cols>
    <col min="1" max="1" width="18.88671875" bestFit="1" customWidth="1"/>
    <col min="2" max="2" width="17.44140625" customWidth="1"/>
    <col min="3" max="3" width="16.5546875" bestFit="1" customWidth="1"/>
    <col min="4" max="4" width="11.44140625" bestFit="1" customWidth="1"/>
    <col min="5" max="5" width="10.109375" bestFit="1" customWidth="1"/>
    <col min="6" max="6" width="11.3320312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2" width="10.5546875" bestFit="1" customWidth="1"/>
    <col min="13" max="13" width="10.5546875" customWidth="1"/>
    <col min="14" max="14" width="11.109375" bestFit="1" customWidth="1"/>
    <col min="15" max="15" width="19.88671875" customWidth="1"/>
  </cols>
  <sheetData>
    <row r="1" spans="1:17" ht="17.399999999999999" x14ac:dyDescent="0.3">
      <c r="A1" s="190" t="s">
        <v>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7" s="6" customFormat="1" ht="66.599999999999994" thickBot="1" x14ac:dyDescent="0.3">
      <c r="A2" s="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45" t="s">
        <v>6</v>
      </c>
      <c r="G2" s="8" t="s">
        <v>7</v>
      </c>
      <c r="H2" s="10" t="s">
        <v>8</v>
      </c>
      <c r="I2" s="8" t="s">
        <v>9</v>
      </c>
      <c r="J2" s="10" t="s">
        <v>10</v>
      </c>
      <c r="K2" s="10" t="s">
        <v>11</v>
      </c>
      <c r="L2" s="10" t="s">
        <v>12</v>
      </c>
      <c r="M2" s="10" t="s">
        <v>134</v>
      </c>
      <c r="N2" s="10" t="s">
        <v>13</v>
      </c>
      <c r="O2" s="18" t="s">
        <v>55</v>
      </c>
      <c r="P2" s="1"/>
      <c r="Q2" s="1"/>
    </row>
    <row r="3" spans="1:17" x14ac:dyDescent="0.25">
      <c r="A3" s="143" t="s">
        <v>14</v>
      </c>
      <c r="B3" s="96">
        <v>541.54</v>
      </c>
      <c r="C3" s="11">
        <v>2023.96</v>
      </c>
      <c r="D3" s="11"/>
      <c r="E3" s="129"/>
      <c r="F3" s="11"/>
      <c r="G3" s="11"/>
      <c r="H3" s="11"/>
      <c r="I3" s="11"/>
      <c r="J3" s="11"/>
      <c r="K3" s="11"/>
      <c r="L3" s="11"/>
      <c r="M3" s="11"/>
      <c r="N3" s="13">
        <f>SUM(B3:M3)</f>
        <v>2565.5</v>
      </c>
      <c r="O3" s="20">
        <f>'Feb 22'!$N3+'Jan 22'!$N3</f>
        <v>5111.92</v>
      </c>
    </row>
    <row r="4" spans="1:17" x14ac:dyDescent="0.25">
      <c r="A4" s="21" t="s">
        <v>15</v>
      </c>
      <c r="B4" s="96">
        <v>683.2</v>
      </c>
      <c r="C4" s="11">
        <v>2023.96</v>
      </c>
      <c r="D4" s="86"/>
      <c r="E4" s="130"/>
      <c r="F4" s="14"/>
      <c r="G4" s="14">
        <v>2299.8000000000002</v>
      </c>
      <c r="H4" s="14"/>
      <c r="I4" s="14"/>
      <c r="J4" s="14"/>
      <c r="K4" s="14"/>
      <c r="L4" s="14"/>
      <c r="M4" s="14"/>
      <c r="N4" s="13">
        <f t="shared" ref="N4:N42" si="0">SUM(B4:M4)</f>
        <v>5006.96</v>
      </c>
      <c r="O4" s="20">
        <f>'Feb 22'!$N4+'Jan 22'!$N4</f>
        <v>10063.900000000001</v>
      </c>
    </row>
    <row r="5" spans="1:17" x14ac:dyDescent="0.25">
      <c r="A5" s="21" t="s">
        <v>16</v>
      </c>
      <c r="B5" s="96">
        <v>564.51</v>
      </c>
      <c r="C5" s="11">
        <v>2023.96</v>
      </c>
      <c r="D5" s="86"/>
      <c r="E5" s="86"/>
      <c r="F5" s="14"/>
      <c r="G5" s="14"/>
      <c r="H5" s="14"/>
      <c r="I5" s="14"/>
      <c r="J5" s="14"/>
      <c r="K5" s="14"/>
      <c r="L5" s="14"/>
      <c r="M5" s="14"/>
      <c r="N5" s="13">
        <f t="shared" si="0"/>
        <v>2588.4700000000003</v>
      </c>
      <c r="O5" s="20">
        <f>'Feb 22'!$N5+'Jan 22'!$N5</f>
        <v>5157.8600000000006</v>
      </c>
    </row>
    <row r="6" spans="1:17" x14ac:dyDescent="0.25">
      <c r="A6" s="19" t="s">
        <v>17</v>
      </c>
      <c r="B6" s="96">
        <v>666.54</v>
      </c>
      <c r="C6" s="11">
        <v>2023.96</v>
      </c>
      <c r="D6" s="88"/>
      <c r="E6" s="89"/>
      <c r="F6" s="11"/>
      <c r="G6" s="11"/>
      <c r="H6" s="11"/>
      <c r="I6" s="11"/>
      <c r="J6" s="11"/>
      <c r="K6" s="11"/>
      <c r="L6" s="11"/>
      <c r="M6" s="11"/>
      <c r="N6" s="13">
        <f t="shared" si="0"/>
        <v>2690.5</v>
      </c>
      <c r="O6" s="20">
        <f>'Feb 22'!$N6+'Jan 22'!$N6</f>
        <v>5361.92</v>
      </c>
    </row>
    <row r="7" spans="1:17" x14ac:dyDescent="0.25">
      <c r="A7" s="21" t="s">
        <v>18</v>
      </c>
      <c r="B7" s="96">
        <v>805.25</v>
      </c>
      <c r="C7" s="11">
        <v>2023.96</v>
      </c>
      <c r="D7" s="86"/>
      <c r="E7" s="130"/>
      <c r="F7" s="14"/>
      <c r="G7" s="14"/>
      <c r="H7" s="14"/>
      <c r="I7" s="14"/>
      <c r="J7" s="14"/>
      <c r="K7" s="14"/>
      <c r="L7" s="14"/>
      <c r="M7" s="14"/>
      <c r="N7" s="13">
        <f t="shared" si="0"/>
        <v>2829.21</v>
      </c>
      <c r="O7" s="20">
        <f>'Feb 22'!$N7+'Jan 22'!$N7</f>
        <v>5639.34</v>
      </c>
    </row>
    <row r="8" spans="1:17" x14ac:dyDescent="0.25">
      <c r="A8" s="21" t="s">
        <v>19</v>
      </c>
      <c r="B8" s="96">
        <v>541.54</v>
      </c>
      <c r="C8" s="11">
        <v>2023.96</v>
      </c>
      <c r="D8" s="88"/>
      <c r="E8" s="89"/>
      <c r="F8" s="11"/>
      <c r="G8" s="11"/>
      <c r="H8" s="11"/>
      <c r="I8" s="11"/>
      <c r="J8" s="11"/>
      <c r="K8" s="11"/>
      <c r="L8" s="11"/>
      <c r="M8" s="11"/>
      <c r="N8" s="13">
        <f t="shared" si="0"/>
        <v>2565.5</v>
      </c>
      <c r="O8" s="20">
        <f>'Feb 22'!$N8+'Jan 22'!$N8</f>
        <v>5111.92</v>
      </c>
    </row>
    <row r="9" spans="1:17" x14ac:dyDescent="0.25">
      <c r="A9" s="19" t="s">
        <v>20</v>
      </c>
      <c r="B9" s="96">
        <v>653.67999999999995</v>
      </c>
      <c r="C9" s="11">
        <v>2023.96</v>
      </c>
      <c r="D9" s="88"/>
      <c r="E9" s="89"/>
      <c r="F9" s="11"/>
      <c r="G9" s="11"/>
      <c r="H9" s="11"/>
      <c r="I9" s="11"/>
      <c r="J9" s="11"/>
      <c r="K9" s="11"/>
      <c r="L9" s="11"/>
      <c r="M9" s="11"/>
      <c r="N9" s="13">
        <f t="shared" si="0"/>
        <v>2677.64</v>
      </c>
      <c r="O9" s="20">
        <f>'Feb 22'!$N9+'Jan 22'!$N9</f>
        <v>5336.2</v>
      </c>
    </row>
    <row r="10" spans="1:17" x14ac:dyDescent="0.25">
      <c r="A10" s="21" t="s">
        <v>21</v>
      </c>
      <c r="B10" s="96">
        <v>683.2</v>
      </c>
      <c r="C10" s="11">
        <v>2023.96</v>
      </c>
      <c r="D10" s="86"/>
      <c r="E10" s="130"/>
      <c r="F10" s="14"/>
      <c r="G10" s="14"/>
      <c r="H10" s="14"/>
      <c r="I10" s="14"/>
      <c r="J10" s="14"/>
      <c r="K10" s="14"/>
      <c r="L10" s="14">
        <v>202.15</v>
      </c>
      <c r="M10" s="14"/>
      <c r="N10" s="13">
        <f t="shared" si="0"/>
        <v>2909.31</v>
      </c>
      <c r="O10" s="20">
        <f>'Feb 22'!$N10+'Jan 22'!$N10</f>
        <v>5597.3899999999994</v>
      </c>
    </row>
    <row r="11" spans="1:17" x14ac:dyDescent="0.25">
      <c r="A11" s="19" t="s">
        <v>22</v>
      </c>
      <c r="B11" s="96">
        <v>645.35</v>
      </c>
      <c r="C11" s="11">
        <v>2023.96</v>
      </c>
      <c r="D11" s="88"/>
      <c r="E11" s="89"/>
      <c r="F11" s="11"/>
      <c r="G11" s="11"/>
      <c r="H11" s="11"/>
      <c r="I11" s="11"/>
      <c r="J11" s="11"/>
      <c r="K11" s="11"/>
      <c r="L11" s="11"/>
      <c r="M11" s="11"/>
      <c r="N11" s="13">
        <f t="shared" si="0"/>
        <v>2669.31</v>
      </c>
      <c r="O11" s="20">
        <f>'Feb 22'!$N11+'Jan 22'!$N11</f>
        <v>5319.54</v>
      </c>
    </row>
    <row r="12" spans="1:17" x14ac:dyDescent="0.25">
      <c r="A12" s="19" t="s">
        <v>23</v>
      </c>
      <c r="B12" s="96">
        <v>465.86</v>
      </c>
      <c r="C12" s="11">
        <v>2023.96</v>
      </c>
      <c r="D12" s="86"/>
      <c r="E12" s="87"/>
      <c r="F12" s="14"/>
      <c r="G12" s="14"/>
      <c r="H12" s="14"/>
      <c r="I12" s="14"/>
      <c r="J12" s="14"/>
      <c r="K12" s="14"/>
      <c r="L12" s="14"/>
      <c r="M12" s="14"/>
      <c r="N12" s="13">
        <f t="shared" si="0"/>
        <v>2489.8200000000002</v>
      </c>
      <c r="O12" s="20">
        <f>'Feb 22'!$N12+'Jan 22'!$N12</f>
        <v>4960.5600000000004</v>
      </c>
    </row>
    <row r="13" spans="1:17" x14ac:dyDescent="0.25">
      <c r="A13" s="21" t="s">
        <v>24</v>
      </c>
      <c r="B13" s="96">
        <v>801.54</v>
      </c>
      <c r="C13" s="11">
        <v>2023.96</v>
      </c>
      <c r="D13" s="88"/>
      <c r="E13" s="131"/>
      <c r="F13" s="11"/>
      <c r="G13" s="11"/>
      <c r="H13" s="11"/>
      <c r="I13" s="11"/>
      <c r="J13" s="11"/>
      <c r="K13" s="11"/>
      <c r="L13" s="11"/>
      <c r="M13" s="11"/>
      <c r="N13" s="13">
        <f t="shared" si="0"/>
        <v>2825.5</v>
      </c>
      <c r="O13" s="20">
        <f>'Feb 22'!$N13+'Jan 22'!$N13</f>
        <v>5631.92</v>
      </c>
    </row>
    <row r="14" spans="1:17" x14ac:dyDescent="0.25">
      <c r="A14" s="19" t="s">
        <v>25</v>
      </c>
      <c r="B14" s="96">
        <v>812.83</v>
      </c>
      <c r="C14" s="11">
        <v>2023.96</v>
      </c>
      <c r="D14" s="86"/>
      <c r="E14" s="87"/>
      <c r="F14" s="14"/>
      <c r="G14" s="14"/>
      <c r="H14" s="14"/>
      <c r="I14" s="14"/>
      <c r="J14" s="14">
        <v>459.96</v>
      </c>
      <c r="K14" s="14"/>
      <c r="L14" s="14"/>
      <c r="M14" s="14"/>
      <c r="N14" s="13">
        <f t="shared" si="0"/>
        <v>3296.75</v>
      </c>
      <c r="O14" s="20">
        <f>'Feb 22'!$N14+'Jan 22'!$N14</f>
        <v>6971.4500000000007</v>
      </c>
    </row>
    <row r="15" spans="1:17" x14ac:dyDescent="0.25">
      <c r="A15" s="21" t="s">
        <v>26</v>
      </c>
      <c r="B15" s="96">
        <v>683.2</v>
      </c>
      <c r="C15" s="11">
        <v>2023.96</v>
      </c>
      <c r="D15" s="88"/>
      <c r="E15" s="89"/>
      <c r="F15" s="11"/>
      <c r="G15" s="11"/>
      <c r="H15" s="11"/>
      <c r="I15" s="11"/>
      <c r="J15" s="11"/>
      <c r="K15" s="11">
        <v>150</v>
      </c>
      <c r="L15" s="11">
        <v>94.94</v>
      </c>
      <c r="M15" s="11"/>
      <c r="N15" s="13">
        <f t="shared" si="0"/>
        <v>2952.1</v>
      </c>
      <c r="O15" s="20">
        <f>'Feb 22'!$N15+'Jan 22'!$N15</f>
        <v>5640.18</v>
      </c>
    </row>
    <row r="16" spans="1:17" x14ac:dyDescent="0.25">
      <c r="A16" s="21" t="s">
        <v>27</v>
      </c>
      <c r="B16" s="96">
        <v>640.4</v>
      </c>
      <c r="C16" s="11">
        <v>2023.96</v>
      </c>
      <c r="D16" s="88"/>
      <c r="E16" s="89"/>
      <c r="F16" s="11"/>
      <c r="G16" s="11"/>
      <c r="H16" s="11"/>
      <c r="I16" s="11"/>
      <c r="J16" s="11"/>
      <c r="K16" s="11"/>
      <c r="L16" s="11"/>
      <c r="M16" s="11"/>
      <c r="N16" s="13">
        <f t="shared" si="0"/>
        <v>2664.36</v>
      </c>
      <c r="O16" s="20">
        <f>'Feb 22'!$N16+'Jan 22'!$N16</f>
        <v>5309.64</v>
      </c>
    </row>
    <row r="17" spans="1:15" x14ac:dyDescent="0.25">
      <c r="A17" s="19" t="s">
        <v>28</v>
      </c>
      <c r="B17" s="96">
        <v>683.2</v>
      </c>
      <c r="C17" s="11">
        <v>2023.96</v>
      </c>
      <c r="D17" s="86"/>
      <c r="E17" s="87"/>
      <c r="F17" s="14"/>
      <c r="G17" s="14"/>
      <c r="H17" s="14"/>
      <c r="I17" s="14"/>
      <c r="J17" s="14"/>
      <c r="K17" s="14"/>
      <c r="L17" s="14"/>
      <c r="M17" s="14"/>
      <c r="N17" s="13">
        <f t="shared" si="0"/>
        <v>2707.16</v>
      </c>
      <c r="O17" s="20">
        <f>'Feb 22'!$N17+'Jan 22'!$N17</f>
        <v>5395.24</v>
      </c>
    </row>
    <row r="18" spans="1:15" x14ac:dyDescent="0.25">
      <c r="A18" s="19" t="s">
        <v>29</v>
      </c>
      <c r="B18" s="96">
        <v>683.2</v>
      </c>
      <c r="C18" s="11">
        <v>2023.96</v>
      </c>
      <c r="D18" s="88">
        <v>575.28</v>
      </c>
      <c r="E18" s="89"/>
      <c r="F18" s="11"/>
      <c r="G18" s="11"/>
      <c r="H18" s="11"/>
      <c r="I18" s="11"/>
      <c r="J18" s="11"/>
      <c r="K18" s="11"/>
      <c r="L18" s="11"/>
      <c r="M18" s="11"/>
      <c r="N18" s="13">
        <f t="shared" si="0"/>
        <v>3282.4399999999996</v>
      </c>
      <c r="O18" s="20">
        <f>'Feb 22'!$N18+'Jan 22'!$N18</f>
        <v>6276.7199999999993</v>
      </c>
    </row>
    <row r="19" spans="1:15" x14ac:dyDescent="0.25">
      <c r="A19" s="21" t="s">
        <v>30</v>
      </c>
      <c r="B19" s="96">
        <v>683.2</v>
      </c>
      <c r="C19" s="11">
        <v>2023.96</v>
      </c>
      <c r="D19" s="88">
        <v>570.79999999999995</v>
      </c>
      <c r="E19" s="89">
        <v>222.53</v>
      </c>
      <c r="F19" s="11"/>
      <c r="G19" s="11"/>
      <c r="H19" s="11"/>
      <c r="I19" s="11"/>
      <c r="J19" s="11"/>
      <c r="K19" s="11"/>
      <c r="L19" s="11"/>
      <c r="M19" s="11">
        <v>459.96</v>
      </c>
      <c r="N19" s="13">
        <f t="shared" si="0"/>
        <v>3960.4500000000003</v>
      </c>
      <c r="O19" s="20">
        <f>'Feb 22'!$N19+'Jan 22'!$N19</f>
        <v>7108.49</v>
      </c>
    </row>
    <row r="20" spans="1:15" x14ac:dyDescent="0.25">
      <c r="A20" s="19" t="s">
        <v>31</v>
      </c>
      <c r="B20" s="96">
        <v>580.71</v>
      </c>
      <c r="C20" s="11">
        <v>2023.96</v>
      </c>
      <c r="D20" s="86"/>
      <c r="E20" s="87"/>
      <c r="F20" s="14"/>
      <c r="G20" s="14"/>
      <c r="H20" s="14"/>
      <c r="I20" s="14"/>
      <c r="J20" s="14"/>
      <c r="K20" s="14"/>
      <c r="L20" s="14"/>
      <c r="M20" s="14"/>
      <c r="N20" s="13">
        <f t="shared" si="0"/>
        <v>2604.67</v>
      </c>
      <c r="O20" s="20">
        <f>'Feb 22'!$N20+'Jan 22'!$N20</f>
        <v>5190.26</v>
      </c>
    </row>
    <row r="21" spans="1:15" x14ac:dyDescent="0.25">
      <c r="A21" s="19" t="s">
        <v>32</v>
      </c>
      <c r="B21" s="96">
        <v>499.87</v>
      </c>
      <c r="C21" s="11">
        <v>2023.96</v>
      </c>
      <c r="D21" s="88"/>
      <c r="E21" s="89"/>
      <c r="F21" s="11"/>
      <c r="G21" s="11"/>
      <c r="H21" s="11"/>
      <c r="I21" s="11"/>
      <c r="J21" s="11"/>
      <c r="K21" s="11"/>
      <c r="L21" s="11"/>
      <c r="M21" s="14">
        <v>459.96</v>
      </c>
      <c r="N21" s="13">
        <f t="shared" si="0"/>
        <v>2983.79</v>
      </c>
      <c r="O21" s="20">
        <f>'Feb 22'!$N21+'Jan 22'!$N21</f>
        <v>5948.5</v>
      </c>
    </row>
    <row r="22" spans="1:15" x14ac:dyDescent="0.25">
      <c r="A22" s="19" t="s">
        <v>33</v>
      </c>
      <c r="B22" s="96">
        <v>683.2</v>
      </c>
      <c r="C22" s="11">
        <v>2023.96</v>
      </c>
      <c r="D22" s="86"/>
      <c r="E22" s="130"/>
      <c r="F22" s="14"/>
      <c r="G22" s="14"/>
      <c r="H22" s="14"/>
      <c r="I22" s="14"/>
      <c r="J22" s="14"/>
      <c r="K22" s="14"/>
      <c r="L22" s="14"/>
      <c r="M22" s="14"/>
      <c r="N22" s="13">
        <f t="shared" si="0"/>
        <v>2707.16</v>
      </c>
      <c r="O22" s="20">
        <f>'Feb 22'!$N22+'Jan 22'!$N22</f>
        <v>5570.24</v>
      </c>
    </row>
    <row r="23" spans="1:15" x14ac:dyDescent="0.25">
      <c r="A23" s="19" t="s">
        <v>34</v>
      </c>
      <c r="B23" s="96">
        <v>683.2</v>
      </c>
      <c r="C23" s="11">
        <v>2023.96</v>
      </c>
      <c r="D23" s="86"/>
      <c r="E23" s="130"/>
      <c r="F23" s="14"/>
      <c r="G23" s="14"/>
      <c r="H23" s="14"/>
      <c r="I23" s="14"/>
      <c r="J23" s="14"/>
      <c r="K23" s="14">
        <v>150</v>
      </c>
      <c r="L23" s="14">
        <v>66.209999999999994</v>
      </c>
      <c r="M23" s="14"/>
      <c r="N23" s="13">
        <f t="shared" si="0"/>
        <v>2923.37</v>
      </c>
      <c r="O23" s="20">
        <f>'Feb 22'!$N23+'Jan 22'!$N23</f>
        <v>5611.45</v>
      </c>
    </row>
    <row r="24" spans="1:15" x14ac:dyDescent="0.25">
      <c r="A24" s="21" t="s">
        <v>35</v>
      </c>
      <c r="B24" s="96">
        <v>678.47</v>
      </c>
      <c r="C24" s="11">
        <v>2023.96</v>
      </c>
      <c r="D24" s="88"/>
      <c r="E24" s="89"/>
      <c r="F24" s="11"/>
      <c r="G24" s="11"/>
      <c r="H24" s="11"/>
      <c r="I24" s="11"/>
      <c r="J24" s="11"/>
      <c r="K24" s="11"/>
      <c r="L24" s="11"/>
      <c r="M24" s="11"/>
      <c r="N24" s="13">
        <f t="shared" si="0"/>
        <v>2702.4300000000003</v>
      </c>
      <c r="O24" s="20">
        <f>'Feb 22'!$N24+'Jan 22'!$N24</f>
        <v>5385.7800000000007</v>
      </c>
    </row>
    <row r="25" spans="1:15" x14ac:dyDescent="0.25">
      <c r="A25" s="19" t="s">
        <v>36</v>
      </c>
      <c r="B25" s="96">
        <v>683.2</v>
      </c>
      <c r="C25" s="11">
        <v>2023.96</v>
      </c>
      <c r="D25" s="86"/>
      <c r="E25" s="87"/>
      <c r="F25" s="14"/>
      <c r="G25" s="14"/>
      <c r="H25" s="14"/>
      <c r="I25" s="14"/>
      <c r="J25" s="14"/>
      <c r="K25" s="14"/>
      <c r="L25" s="14"/>
      <c r="M25" s="14"/>
      <c r="N25" s="13">
        <f t="shared" si="0"/>
        <v>2707.16</v>
      </c>
      <c r="O25" s="20">
        <f>'Feb 22'!$N25+'Jan 22'!$N25</f>
        <v>5395.24</v>
      </c>
    </row>
    <row r="26" spans="1:15" x14ac:dyDescent="0.25">
      <c r="A26" s="19" t="s">
        <v>37</v>
      </c>
      <c r="B26" s="96">
        <v>690.4</v>
      </c>
      <c r="C26" s="11">
        <v>2023.96</v>
      </c>
      <c r="D26" s="86"/>
      <c r="E26" s="87"/>
      <c r="F26" s="14"/>
      <c r="G26" s="14"/>
      <c r="H26" s="14"/>
      <c r="I26" s="14"/>
      <c r="J26" s="14"/>
      <c r="K26" s="14"/>
      <c r="L26" s="14"/>
      <c r="M26" s="14"/>
      <c r="N26" s="13">
        <f t="shared" si="0"/>
        <v>2714.36</v>
      </c>
      <c r="O26" s="20">
        <f>'Feb 22'!$N26+'Jan 22'!$N26</f>
        <v>5409.64</v>
      </c>
    </row>
    <row r="27" spans="1:15" x14ac:dyDescent="0.25">
      <c r="A27" s="19" t="s">
        <v>38</v>
      </c>
      <c r="B27" s="96">
        <v>683.2</v>
      </c>
      <c r="C27" s="11">
        <v>2023.96</v>
      </c>
      <c r="D27" s="88"/>
      <c r="E27" s="131"/>
      <c r="F27" s="11"/>
      <c r="G27" s="11"/>
      <c r="H27" s="11"/>
      <c r="I27" s="11"/>
      <c r="J27" s="11"/>
      <c r="K27" s="11"/>
      <c r="L27" s="11"/>
      <c r="M27" s="11"/>
      <c r="N27" s="13">
        <f t="shared" si="0"/>
        <v>2707.16</v>
      </c>
      <c r="O27" s="20">
        <f>'Feb 22'!$N27+'Jan 22'!$N27</f>
        <v>5395.24</v>
      </c>
    </row>
    <row r="28" spans="1:15" x14ac:dyDescent="0.25">
      <c r="A28" s="21" t="s">
        <v>39</v>
      </c>
      <c r="B28" s="96">
        <v>416.54</v>
      </c>
      <c r="C28" s="11">
        <v>2023.96</v>
      </c>
      <c r="D28" s="86"/>
      <c r="E28" s="87"/>
      <c r="F28" s="14"/>
      <c r="G28" s="14"/>
      <c r="H28" s="14"/>
      <c r="I28" s="14"/>
      <c r="J28" s="14"/>
      <c r="K28" s="14"/>
      <c r="L28" s="14"/>
      <c r="M28" s="14">
        <v>459.96</v>
      </c>
      <c r="N28" s="13">
        <f t="shared" si="0"/>
        <v>2900.46</v>
      </c>
      <c r="O28" s="20">
        <f>'Feb 22'!$N28+'Jan 22'!$N28</f>
        <v>5781.84</v>
      </c>
    </row>
    <row r="29" spans="1:15" x14ac:dyDescent="0.25">
      <c r="A29" s="21" t="s">
        <v>40</v>
      </c>
      <c r="B29" s="96">
        <v>683.2</v>
      </c>
      <c r="C29" s="11">
        <v>2023.96</v>
      </c>
      <c r="D29" s="88"/>
      <c r="E29" s="131"/>
      <c r="F29" s="11"/>
      <c r="G29" s="11"/>
      <c r="H29" s="11"/>
      <c r="I29" s="11"/>
      <c r="J29" s="11"/>
      <c r="K29" s="11"/>
      <c r="L29" s="11"/>
      <c r="M29" s="11"/>
      <c r="N29" s="13">
        <f t="shared" si="0"/>
        <v>2707.16</v>
      </c>
      <c r="O29" s="20">
        <f>'Feb 22'!$N29+'Jan 22'!$N29</f>
        <v>5395.24</v>
      </c>
    </row>
    <row r="30" spans="1:15" x14ac:dyDescent="0.25">
      <c r="A30" s="19" t="s">
        <v>41</v>
      </c>
      <c r="B30" s="96">
        <v>905.25</v>
      </c>
      <c r="C30" s="11">
        <v>2023.96</v>
      </c>
      <c r="D30" s="86"/>
      <c r="E30" s="87">
        <v>41.21</v>
      </c>
      <c r="F30" s="17"/>
      <c r="G30" s="17"/>
      <c r="H30" s="14">
        <v>459.96</v>
      </c>
      <c r="I30" s="14"/>
      <c r="J30" s="14"/>
      <c r="K30" s="14"/>
      <c r="L30" s="17"/>
      <c r="M30" s="17"/>
      <c r="N30" s="13">
        <f t="shared" si="0"/>
        <v>3430.38</v>
      </c>
      <c r="O30" s="20">
        <f>'Feb 22'!$N30+'Jan 22'!$N30</f>
        <v>6800.47</v>
      </c>
    </row>
    <row r="31" spans="1:15" x14ac:dyDescent="0.25">
      <c r="A31" s="21" t="s">
        <v>42</v>
      </c>
      <c r="B31" s="96">
        <v>672.6</v>
      </c>
      <c r="C31" s="11">
        <v>2023.96</v>
      </c>
      <c r="D31" s="88"/>
      <c r="E31" s="89"/>
      <c r="F31" s="11"/>
      <c r="G31" s="11"/>
      <c r="H31" s="11"/>
      <c r="I31" s="11"/>
      <c r="J31" s="11"/>
      <c r="K31" s="11"/>
      <c r="L31" s="11"/>
      <c r="M31" s="14">
        <v>459.96</v>
      </c>
      <c r="N31" s="13">
        <f t="shared" si="0"/>
        <v>3156.52</v>
      </c>
      <c r="O31" s="20">
        <f>'Feb 22'!$N31+'Jan 22'!$N31</f>
        <v>6293.96</v>
      </c>
    </row>
    <row r="32" spans="1:15" x14ac:dyDescent="0.25">
      <c r="A32" s="19" t="s">
        <v>43</v>
      </c>
      <c r="B32" s="96">
        <v>538.15</v>
      </c>
      <c r="C32" s="11">
        <v>2023.96</v>
      </c>
      <c r="D32" s="86"/>
      <c r="E32" s="87"/>
      <c r="F32" s="14"/>
      <c r="G32" s="14"/>
      <c r="H32" s="14"/>
      <c r="I32" s="14"/>
      <c r="J32" s="14">
        <v>459.96</v>
      </c>
      <c r="K32" s="14"/>
      <c r="L32" s="14"/>
      <c r="M32" s="14"/>
      <c r="N32" s="13">
        <f t="shared" si="0"/>
        <v>3022.07</v>
      </c>
      <c r="O32" s="20">
        <f>'Feb 22'!$N32+'Jan 22'!$N32</f>
        <v>6025.06</v>
      </c>
    </row>
    <row r="33" spans="1:15" x14ac:dyDescent="0.25">
      <c r="A33" s="19" t="s">
        <v>44</v>
      </c>
      <c r="B33" s="96">
        <v>871.49</v>
      </c>
      <c r="C33" s="11">
        <v>2023.96</v>
      </c>
      <c r="D33" s="88"/>
      <c r="E33" s="89"/>
      <c r="F33" s="11"/>
      <c r="G33" s="11"/>
      <c r="H33" s="11"/>
      <c r="I33" s="11"/>
      <c r="J33" s="11"/>
      <c r="K33" s="11"/>
      <c r="L33" s="11">
        <v>62.69</v>
      </c>
      <c r="M33" s="14">
        <v>459.96</v>
      </c>
      <c r="N33" s="13">
        <f t="shared" si="0"/>
        <v>3418.1</v>
      </c>
      <c r="O33" s="20">
        <f>'Feb 22'!$N33+'Jan 22'!$N33</f>
        <v>6754.43</v>
      </c>
    </row>
    <row r="34" spans="1:15" x14ac:dyDescent="0.25">
      <c r="A34" s="19" t="s">
        <v>45</v>
      </c>
      <c r="B34" s="96">
        <v>499.87</v>
      </c>
      <c r="C34" s="11">
        <v>2023.96</v>
      </c>
      <c r="D34" s="86"/>
      <c r="E34" s="87"/>
      <c r="F34" s="14"/>
      <c r="G34" s="14"/>
      <c r="H34" s="14"/>
      <c r="I34" s="14"/>
      <c r="J34" s="14"/>
      <c r="K34" s="14"/>
      <c r="L34" s="14"/>
      <c r="M34" s="14"/>
      <c r="N34" s="13">
        <f t="shared" si="0"/>
        <v>2523.83</v>
      </c>
      <c r="O34" s="20">
        <f>'Feb 22'!$N34+'Jan 22'!$N34</f>
        <v>5152.84</v>
      </c>
    </row>
    <row r="35" spans="1:15" x14ac:dyDescent="0.25">
      <c r="A35" s="19" t="s">
        <v>46</v>
      </c>
      <c r="B35" s="96">
        <v>683.2</v>
      </c>
      <c r="C35" s="11">
        <v>2023.96</v>
      </c>
      <c r="D35" s="88"/>
      <c r="E35" s="131"/>
      <c r="F35" s="11"/>
      <c r="G35" s="11"/>
      <c r="H35" s="11"/>
      <c r="I35" s="11"/>
      <c r="J35" s="11"/>
      <c r="K35" s="11"/>
      <c r="L35" s="11"/>
      <c r="M35" s="11"/>
      <c r="N35" s="13">
        <f t="shared" si="0"/>
        <v>2707.16</v>
      </c>
      <c r="O35" s="20">
        <f>'Feb 22'!$N35+'Jan 22'!$N35</f>
        <v>5395.24</v>
      </c>
    </row>
    <row r="36" spans="1:15" x14ac:dyDescent="0.25">
      <c r="A36" s="21" t="s">
        <v>47</v>
      </c>
      <c r="B36" s="96">
        <v>964.21</v>
      </c>
      <c r="C36" s="11">
        <v>2023.96</v>
      </c>
      <c r="D36" s="86"/>
      <c r="E36" s="94"/>
      <c r="F36" s="14"/>
      <c r="G36" s="14"/>
      <c r="H36" s="14"/>
      <c r="I36" s="14"/>
      <c r="J36" s="14"/>
      <c r="K36" s="14"/>
      <c r="L36" s="14"/>
      <c r="M36" s="14"/>
      <c r="N36" s="13">
        <f t="shared" si="0"/>
        <v>2988.17</v>
      </c>
      <c r="O36" s="20">
        <f>'Feb 22'!$N36+'Jan 22'!$N36</f>
        <v>5957.26</v>
      </c>
    </row>
    <row r="37" spans="1:15" x14ac:dyDescent="0.25">
      <c r="A37" s="19" t="s">
        <v>48</v>
      </c>
      <c r="B37" s="96">
        <v>599.41</v>
      </c>
      <c r="C37" s="11">
        <v>2023.96</v>
      </c>
      <c r="D37" s="88"/>
      <c r="E37" s="90"/>
      <c r="F37" s="11"/>
      <c r="G37" s="11"/>
      <c r="H37" s="11"/>
      <c r="I37" s="11"/>
      <c r="J37" s="11">
        <v>459.96</v>
      </c>
      <c r="K37" s="11"/>
      <c r="L37" s="11"/>
      <c r="M37" s="11"/>
      <c r="N37" s="13">
        <f t="shared" si="0"/>
        <v>3083.33</v>
      </c>
      <c r="O37" s="20">
        <f>'Feb 22'!$N37+'Jan 22'!$N37</f>
        <v>6147.58</v>
      </c>
    </row>
    <row r="38" spans="1:15" x14ac:dyDescent="0.25">
      <c r="A38" s="21" t="s">
        <v>49</v>
      </c>
      <c r="B38" s="96">
        <v>584.1</v>
      </c>
      <c r="C38" s="11">
        <v>2023.96</v>
      </c>
      <c r="D38" s="88">
        <v>591.41</v>
      </c>
      <c r="E38" s="91"/>
      <c r="F38" s="22"/>
      <c r="G38" s="22"/>
      <c r="H38" s="22"/>
      <c r="I38" s="22"/>
      <c r="J38" s="22"/>
      <c r="N38" s="13">
        <f t="shared" si="0"/>
        <v>3199.47</v>
      </c>
      <c r="O38" s="20">
        <f>'Feb 22'!$N38+'Jan 22'!$N38</f>
        <v>5788.45</v>
      </c>
    </row>
    <row r="39" spans="1:15" x14ac:dyDescent="0.25">
      <c r="A39" s="19" t="s">
        <v>50</v>
      </c>
      <c r="B39" s="96">
        <v>433.2</v>
      </c>
      <c r="C39" s="11">
        <v>2023.96</v>
      </c>
      <c r="D39" s="92"/>
      <c r="E39" s="91">
        <v>208.13</v>
      </c>
      <c r="F39" s="80"/>
      <c r="G39" s="61"/>
      <c r="H39" s="61"/>
      <c r="I39" s="61">
        <v>1379.88</v>
      </c>
      <c r="J39" s="61"/>
      <c r="K39" s="96"/>
      <c r="L39" s="96"/>
      <c r="M39" s="158"/>
      <c r="N39" s="13">
        <f t="shared" si="0"/>
        <v>4045.17</v>
      </c>
      <c r="O39" s="20">
        <f>'Feb 22'!$N39+'Jan 22'!$N39</f>
        <v>7863.13</v>
      </c>
    </row>
    <row r="40" spans="1:15" x14ac:dyDescent="0.25">
      <c r="A40" s="142" t="s">
        <v>51</v>
      </c>
      <c r="B40" s="96">
        <v>541.54</v>
      </c>
      <c r="C40" s="11">
        <v>2023.96</v>
      </c>
      <c r="D40" s="91"/>
      <c r="E40" s="91"/>
      <c r="F40" s="61"/>
      <c r="G40" s="61"/>
      <c r="H40" s="61"/>
      <c r="I40" s="61"/>
      <c r="J40" s="61"/>
      <c r="K40" s="61"/>
      <c r="L40" s="61"/>
      <c r="M40" s="157"/>
      <c r="N40" s="13">
        <f t="shared" si="0"/>
        <v>2565.5</v>
      </c>
      <c r="O40" s="20">
        <f>'Feb 22'!$N40+'Jan 22'!$N40</f>
        <v>5111.92</v>
      </c>
    </row>
    <row r="41" spans="1:15" x14ac:dyDescent="0.25">
      <c r="A41" s="69" t="s">
        <v>52</v>
      </c>
      <c r="B41" s="96">
        <v>515.17999999999995</v>
      </c>
      <c r="C41" s="11">
        <v>2023.96</v>
      </c>
      <c r="D41" s="91"/>
      <c r="E41" s="91"/>
      <c r="F41" s="61"/>
      <c r="G41" s="61"/>
      <c r="H41" s="61"/>
      <c r="I41" s="61"/>
      <c r="J41" s="61"/>
      <c r="K41" s="61"/>
      <c r="L41" s="61"/>
      <c r="M41" s="157"/>
      <c r="N41" s="13">
        <f t="shared" si="0"/>
        <v>2539.14</v>
      </c>
      <c r="O41" s="20">
        <f>'Feb 22'!$N41+'Jan 22'!$N41</f>
        <v>5059.2</v>
      </c>
    </row>
    <row r="42" spans="1:15" x14ac:dyDescent="0.25">
      <c r="A42" s="78" t="s">
        <v>53</v>
      </c>
      <c r="B42" s="96">
        <v>757.28</v>
      </c>
      <c r="C42" s="11">
        <v>2023.96</v>
      </c>
      <c r="D42" s="76">
        <v>598.57000000000005</v>
      </c>
      <c r="E42" s="76"/>
      <c r="F42" s="76"/>
      <c r="G42" s="76"/>
      <c r="H42" s="76"/>
      <c r="I42" s="76"/>
      <c r="J42" s="14"/>
      <c r="K42" s="76"/>
      <c r="L42" s="76"/>
      <c r="M42" s="157"/>
      <c r="N42" s="13">
        <f t="shared" si="0"/>
        <v>3379.81</v>
      </c>
      <c r="O42" s="20">
        <f>'Feb 22'!$N42+'Jan 22'!$N42</f>
        <v>6141.9699999999993</v>
      </c>
    </row>
    <row r="43" spans="1:15" ht="13.8" thickBot="1" x14ac:dyDescent="0.3">
      <c r="A43" s="65"/>
      <c r="B43" s="73">
        <f t="shared" ref="B43:O43" si="1">SUM(B3:B42)</f>
        <v>26085.710000000003</v>
      </c>
      <c r="C43" s="73">
        <f t="shared" si="1"/>
        <v>80958.400000000023</v>
      </c>
      <c r="D43" s="73">
        <f t="shared" si="1"/>
        <v>2336.06</v>
      </c>
      <c r="E43" s="73">
        <f t="shared" si="1"/>
        <v>471.87</v>
      </c>
      <c r="F43" s="73">
        <f t="shared" si="1"/>
        <v>0</v>
      </c>
      <c r="G43" s="73">
        <f t="shared" si="1"/>
        <v>2299.8000000000002</v>
      </c>
      <c r="H43" s="73">
        <f t="shared" si="1"/>
        <v>459.96</v>
      </c>
      <c r="I43" s="73">
        <f t="shared" si="1"/>
        <v>1379.88</v>
      </c>
      <c r="J43" s="73">
        <f t="shared" si="1"/>
        <v>1379.8799999999999</v>
      </c>
      <c r="K43" s="73">
        <f t="shared" si="1"/>
        <v>300</v>
      </c>
      <c r="L43" s="73">
        <f t="shared" si="1"/>
        <v>425.99</v>
      </c>
      <c r="M43" s="73">
        <f t="shared" si="1"/>
        <v>2299.7999999999997</v>
      </c>
      <c r="N43" s="73">
        <f t="shared" si="1"/>
        <v>118397.35000000003</v>
      </c>
      <c r="O43" s="71">
        <f t="shared" si="1"/>
        <v>233569.13</v>
      </c>
    </row>
    <row r="44" spans="1:15" ht="13.8" thickTop="1" x14ac:dyDescent="0.25">
      <c r="B44" s="151"/>
      <c r="N44" s="5"/>
    </row>
    <row r="45" spans="1:15" x14ac:dyDescent="0.25">
      <c r="C45" s="5"/>
      <c r="N45" s="5"/>
    </row>
    <row r="46" spans="1:15" x14ac:dyDescent="0.25">
      <c r="C46" s="5"/>
    </row>
    <row r="50" spans="3:3" x14ac:dyDescent="0.25">
      <c r="C50" s="70"/>
    </row>
  </sheetData>
  <mergeCells count="1">
    <mergeCell ref="A1:N1"/>
  </mergeCells>
  <printOptions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="91" zoomScaleNormal="91" workbookViewId="0">
      <pane xSplit="1" topLeftCell="B1" activePane="topRight" state="frozen"/>
      <selection pane="topRight" activeCell="F39" sqref="F39"/>
    </sheetView>
  </sheetViews>
  <sheetFormatPr defaultColWidth="12.6640625" defaultRowHeight="13.2" x14ac:dyDescent="0.25"/>
  <cols>
    <col min="1" max="1" width="18.88671875" bestFit="1" customWidth="1"/>
    <col min="2" max="2" width="11.109375" bestFit="1" customWidth="1"/>
    <col min="3" max="3" width="16.5546875" bestFit="1" customWidth="1"/>
    <col min="4" max="4" width="11.44140625" bestFit="1" customWidth="1"/>
    <col min="5" max="5" width="9.5546875" bestFit="1" customWidth="1"/>
    <col min="6" max="6" width="13.664062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2" width="10.5546875" bestFit="1" customWidth="1"/>
    <col min="13" max="13" width="10.5546875" customWidth="1"/>
    <col min="14" max="14" width="11.88671875" bestFit="1" customWidth="1"/>
  </cols>
  <sheetData>
    <row r="1" spans="1:17" ht="17.399999999999999" x14ac:dyDescent="0.3">
      <c r="A1" s="190" t="s">
        <v>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7" s="6" customFormat="1" ht="66.599999999999994" thickBot="1" x14ac:dyDescent="0.3">
      <c r="A2" s="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45" t="s">
        <v>6</v>
      </c>
      <c r="G2" s="8" t="s">
        <v>7</v>
      </c>
      <c r="H2" s="10" t="s">
        <v>8</v>
      </c>
      <c r="I2" s="8" t="s">
        <v>9</v>
      </c>
      <c r="J2" s="145" t="s">
        <v>10</v>
      </c>
      <c r="K2" s="10" t="s">
        <v>11</v>
      </c>
      <c r="L2" s="10" t="s">
        <v>12</v>
      </c>
      <c r="M2" s="10" t="s">
        <v>134</v>
      </c>
      <c r="N2" s="10" t="s">
        <v>13</v>
      </c>
      <c r="O2" s="18" t="s">
        <v>57</v>
      </c>
      <c r="P2" s="1"/>
      <c r="Q2" s="1"/>
    </row>
    <row r="3" spans="1:17" x14ac:dyDescent="0.25">
      <c r="A3" s="143" t="s">
        <v>14</v>
      </c>
      <c r="B3" s="96">
        <v>541.54</v>
      </c>
      <c r="C3" s="11">
        <v>2024.96</v>
      </c>
      <c r="D3" s="11"/>
      <c r="E3" s="93"/>
      <c r="F3" s="11"/>
      <c r="G3" s="11"/>
      <c r="H3" s="11"/>
      <c r="I3" s="11"/>
      <c r="J3" s="11"/>
      <c r="K3" s="11"/>
      <c r="L3" s="11"/>
      <c r="M3" s="11"/>
      <c r="N3" s="13">
        <f>SUM(B3:M3)</f>
        <v>2566.5</v>
      </c>
      <c r="O3" s="20">
        <f>'Mar 22'!$N3+'Feb 22'!$O3</f>
        <v>7678.42</v>
      </c>
    </row>
    <row r="4" spans="1:17" x14ac:dyDescent="0.25">
      <c r="A4" s="21" t="s">
        <v>15</v>
      </c>
      <c r="B4" s="96">
        <v>683.2</v>
      </c>
      <c r="C4" s="11">
        <v>2024.96</v>
      </c>
      <c r="D4" s="14"/>
      <c r="E4" s="133"/>
      <c r="F4" s="14">
        <v>1578.01</v>
      </c>
      <c r="G4" s="14">
        <v>2299.8000000000002</v>
      </c>
      <c r="H4" s="14"/>
      <c r="I4" s="14"/>
      <c r="J4" s="14"/>
      <c r="K4" s="14"/>
      <c r="L4" s="14"/>
      <c r="M4" s="14"/>
      <c r="N4" s="13">
        <f t="shared" ref="N4:N42" si="0">SUM(B4:M4)</f>
        <v>6585.97</v>
      </c>
      <c r="O4" s="20">
        <f>'Mar 22'!$N4+'Feb 22'!$O4</f>
        <v>16649.870000000003</v>
      </c>
    </row>
    <row r="5" spans="1:17" x14ac:dyDescent="0.25">
      <c r="A5" s="21" t="s">
        <v>16</v>
      </c>
      <c r="B5" s="96">
        <v>564.51</v>
      </c>
      <c r="C5" s="11">
        <v>2024.96</v>
      </c>
      <c r="D5" s="14"/>
      <c r="E5" s="133"/>
      <c r="F5" s="14"/>
      <c r="G5" s="14"/>
      <c r="H5" s="14"/>
      <c r="I5" s="14"/>
      <c r="J5" s="14"/>
      <c r="K5" s="14"/>
      <c r="L5" s="14"/>
      <c r="M5" s="14"/>
      <c r="N5" s="13">
        <f t="shared" si="0"/>
        <v>2589.4700000000003</v>
      </c>
      <c r="O5" s="20">
        <f>'Mar 22'!$N5+'Feb 22'!$O5</f>
        <v>7747.3300000000008</v>
      </c>
    </row>
    <row r="6" spans="1:17" x14ac:dyDescent="0.25">
      <c r="A6" s="19" t="s">
        <v>17</v>
      </c>
      <c r="B6" s="96">
        <v>666.54</v>
      </c>
      <c r="C6" s="11">
        <v>2024.96</v>
      </c>
      <c r="D6" s="11"/>
      <c r="E6" s="93"/>
      <c r="F6" s="11"/>
      <c r="G6" s="11"/>
      <c r="H6" s="11"/>
      <c r="I6" s="11"/>
      <c r="J6" s="11"/>
      <c r="K6" s="11"/>
      <c r="L6" s="11"/>
      <c r="M6" s="11"/>
      <c r="N6" s="13">
        <f t="shared" si="0"/>
        <v>2691.5</v>
      </c>
      <c r="O6" s="20">
        <f>'Mar 22'!$N6+'Feb 22'!$O6</f>
        <v>8053.42</v>
      </c>
    </row>
    <row r="7" spans="1:17" x14ac:dyDescent="0.25">
      <c r="A7" s="21" t="s">
        <v>18</v>
      </c>
      <c r="B7" s="96">
        <v>805.25</v>
      </c>
      <c r="C7" s="11">
        <v>2024.96</v>
      </c>
      <c r="D7" s="14"/>
      <c r="E7" s="94"/>
      <c r="F7" s="14"/>
      <c r="G7" s="14"/>
      <c r="H7" s="14"/>
      <c r="I7" s="14"/>
      <c r="J7" s="14"/>
      <c r="K7" s="14"/>
      <c r="L7" s="14"/>
      <c r="M7" s="14"/>
      <c r="N7" s="13">
        <f t="shared" si="0"/>
        <v>2830.21</v>
      </c>
      <c r="O7" s="20">
        <f>'Mar 22'!$N7+'Feb 22'!$O7</f>
        <v>8469.5499999999993</v>
      </c>
    </row>
    <row r="8" spans="1:17" x14ac:dyDescent="0.25">
      <c r="A8" s="21" t="s">
        <v>19</v>
      </c>
      <c r="B8" s="96">
        <v>541.54</v>
      </c>
      <c r="C8" s="11">
        <v>2024.96</v>
      </c>
      <c r="D8" s="11"/>
      <c r="E8" s="93"/>
      <c r="F8" s="11"/>
      <c r="G8" s="11"/>
      <c r="H8" s="11"/>
      <c r="I8" s="11"/>
      <c r="J8" s="11"/>
      <c r="K8" s="11"/>
      <c r="L8" s="11"/>
      <c r="M8" s="11"/>
      <c r="N8" s="13">
        <f t="shared" si="0"/>
        <v>2566.5</v>
      </c>
      <c r="O8" s="20">
        <f>'Mar 22'!$N8+'Feb 22'!$O8</f>
        <v>7678.42</v>
      </c>
    </row>
    <row r="9" spans="1:17" x14ac:dyDescent="0.25">
      <c r="A9" s="19" t="s">
        <v>20</v>
      </c>
      <c r="B9" s="96">
        <v>653.67999999999995</v>
      </c>
      <c r="C9" s="11">
        <v>2024.96</v>
      </c>
      <c r="D9" s="11"/>
      <c r="E9" s="93"/>
      <c r="F9" s="11"/>
      <c r="G9" s="11"/>
      <c r="H9" s="11"/>
      <c r="I9" s="11"/>
      <c r="J9" s="11"/>
      <c r="K9" s="11"/>
      <c r="L9" s="11"/>
      <c r="M9" s="11"/>
      <c r="N9" s="13">
        <f t="shared" si="0"/>
        <v>2678.64</v>
      </c>
      <c r="O9" s="20">
        <f>'Mar 22'!$N9+'Feb 22'!$O9</f>
        <v>8014.84</v>
      </c>
    </row>
    <row r="10" spans="1:17" x14ac:dyDescent="0.25">
      <c r="A10" s="21" t="s">
        <v>21</v>
      </c>
      <c r="B10" s="96">
        <v>683.2</v>
      </c>
      <c r="C10" s="11">
        <v>2024.96</v>
      </c>
      <c r="D10" s="14"/>
      <c r="E10" s="94"/>
      <c r="F10" s="14"/>
      <c r="G10" s="14"/>
      <c r="H10" s="14"/>
      <c r="I10" s="14"/>
      <c r="J10" s="14"/>
      <c r="K10" s="14"/>
      <c r="L10" s="14"/>
      <c r="M10" s="14"/>
      <c r="N10" s="13">
        <f t="shared" si="0"/>
        <v>2708.16</v>
      </c>
      <c r="O10" s="20">
        <f>'Mar 22'!$N10+'Feb 22'!$O10</f>
        <v>8305.5499999999993</v>
      </c>
    </row>
    <row r="11" spans="1:17" x14ac:dyDescent="0.25">
      <c r="A11" s="19" t="s">
        <v>22</v>
      </c>
      <c r="B11" s="96">
        <v>645.35</v>
      </c>
      <c r="C11" s="11">
        <v>2024.96</v>
      </c>
      <c r="D11" s="11"/>
      <c r="E11" s="93"/>
      <c r="F11" s="11"/>
      <c r="G11" s="11"/>
      <c r="H11" s="11"/>
      <c r="I11" s="11"/>
      <c r="J11" s="11"/>
      <c r="K11" s="11"/>
      <c r="L11" s="11"/>
      <c r="M11" s="11"/>
      <c r="N11" s="13">
        <f t="shared" si="0"/>
        <v>2670.31</v>
      </c>
      <c r="O11" s="20">
        <f>'Mar 22'!$N11+'Feb 22'!$O11</f>
        <v>7989.85</v>
      </c>
    </row>
    <row r="12" spans="1:17" x14ac:dyDescent="0.25">
      <c r="A12" s="19" t="s">
        <v>23</v>
      </c>
      <c r="B12" s="96">
        <v>465.86</v>
      </c>
      <c r="C12" s="11">
        <v>2024.96</v>
      </c>
      <c r="D12" s="14"/>
      <c r="E12" s="94"/>
      <c r="F12" s="14"/>
      <c r="G12" s="14"/>
      <c r="H12" s="14"/>
      <c r="I12" s="14"/>
      <c r="J12" s="76"/>
      <c r="K12" s="14"/>
      <c r="L12" s="14"/>
      <c r="M12" s="14"/>
      <c r="N12" s="13">
        <f t="shared" si="0"/>
        <v>2490.8200000000002</v>
      </c>
      <c r="O12" s="20">
        <f>'Mar 22'!$N12+'Feb 22'!$O12</f>
        <v>7451.380000000001</v>
      </c>
    </row>
    <row r="13" spans="1:17" x14ac:dyDescent="0.25">
      <c r="A13" s="21" t="s">
        <v>24</v>
      </c>
      <c r="B13" s="96">
        <v>801.54</v>
      </c>
      <c r="C13" s="11">
        <v>2024.96</v>
      </c>
      <c r="D13" s="11"/>
      <c r="E13" s="132"/>
      <c r="F13" s="11"/>
      <c r="G13" s="11"/>
      <c r="H13" s="11"/>
      <c r="I13" s="11"/>
      <c r="J13" s="76"/>
      <c r="K13" s="11"/>
      <c r="L13" s="11"/>
      <c r="M13" s="11"/>
      <c r="N13" s="13">
        <f t="shared" si="0"/>
        <v>2826.5</v>
      </c>
      <c r="O13" s="20">
        <f>'Mar 22'!$N13+'Feb 22'!$O13</f>
        <v>8458.42</v>
      </c>
    </row>
    <row r="14" spans="1:17" x14ac:dyDescent="0.25">
      <c r="A14" s="19" t="s">
        <v>25</v>
      </c>
      <c r="B14" s="96">
        <v>812.83</v>
      </c>
      <c r="C14" s="11">
        <v>2024.96</v>
      </c>
      <c r="D14" s="14"/>
      <c r="E14" s="133">
        <v>222.98</v>
      </c>
      <c r="F14" s="14"/>
      <c r="G14" s="14"/>
      <c r="H14" s="14"/>
      <c r="I14" s="14"/>
      <c r="J14" s="14">
        <v>459.96</v>
      </c>
      <c r="K14" s="14"/>
      <c r="L14" s="14"/>
      <c r="M14" s="14"/>
      <c r="N14" s="13">
        <f t="shared" si="0"/>
        <v>3520.73</v>
      </c>
      <c r="O14" s="20">
        <f>'Mar 22'!$N14+'Feb 22'!$O14</f>
        <v>10492.18</v>
      </c>
    </row>
    <row r="15" spans="1:17" x14ac:dyDescent="0.25">
      <c r="A15" s="21" t="s">
        <v>26</v>
      </c>
      <c r="B15" s="96">
        <v>683.2</v>
      </c>
      <c r="C15" s="11">
        <v>2024.96</v>
      </c>
      <c r="D15" s="11"/>
      <c r="E15" s="93"/>
      <c r="F15" s="11"/>
      <c r="G15" s="11"/>
      <c r="H15" s="11"/>
      <c r="I15" s="11"/>
      <c r="J15" s="11"/>
      <c r="K15" s="11"/>
      <c r="L15" s="11"/>
      <c r="M15" s="11"/>
      <c r="N15" s="13">
        <f t="shared" si="0"/>
        <v>2708.16</v>
      </c>
      <c r="O15" s="20">
        <f>'Mar 22'!$N15+'Feb 22'!$O15</f>
        <v>8348.34</v>
      </c>
    </row>
    <row r="16" spans="1:17" x14ac:dyDescent="0.25">
      <c r="A16" s="21" t="s">
        <v>27</v>
      </c>
      <c r="B16" s="96">
        <v>640.4</v>
      </c>
      <c r="C16" s="11">
        <v>2024.96</v>
      </c>
      <c r="D16" s="11"/>
      <c r="E16" s="93"/>
      <c r="F16" s="11"/>
      <c r="G16" s="11"/>
      <c r="H16" s="11"/>
      <c r="I16" s="11"/>
      <c r="J16" s="11"/>
      <c r="K16" s="11"/>
      <c r="L16" s="11"/>
      <c r="M16" s="11"/>
      <c r="N16" s="13">
        <f t="shared" si="0"/>
        <v>2665.36</v>
      </c>
      <c r="O16" s="20">
        <f>'Mar 22'!$N16+'Feb 22'!$O16</f>
        <v>7975</v>
      </c>
    </row>
    <row r="17" spans="1:15" x14ac:dyDescent="0.25">
      <c r="A17" s="19" t="s">
        <v>28</v>
      </c>
      <c r="B17" s="96">
        <v>683.2</v>
      </c>
      <c r="C17" s="11">
        <v>2024.96</v>
      </c>
      <c r="D17" s="14"/>
      <c r="E17" s="133"/>
      <c r="F17" s="14"/>
      <c r="G17" s="14"/>
      <c r="H17" s="14"/>
      <c r="I17" s="14"/>
      <c r="J17" s="14"/>
      <c r="K17" s="14"/>
      <c r="L17" s="14"/>
      <c r="M17" s="14"/>
      <c r="N17" s="13">
        <f t="shared" si="0"/>
        <v>2708.16</v>
      </c>
      <c r="O17" s="20">
        <f>'Mar 22'!$N17+'Feb 22'!$O17</f>
        <v>8103.4</v>
      </c>
    </row>
    <row r="18" spans="1:15" x14ac:dyDescent="0.25">
      <c r="A18" s="19" t="s">
        <v>29</v>
      </c>
      <c r="B18" s="96">
        <v>683.2</v>
      </c>
      <c r="C18" s="11">
        <v>2024.96</v>
      </c>
      <c r="D18" s="11"/>
      <c r="E18" s="132">
        <f>111.03+394.97</f>
        <v>506</v>
      </c>
      <c r="F18" s="11"/>
      <c r="G18" s="11"/>
      <c r="H18" s="11"/>
      <c r="I18" s="11"/>
      <c r="J18" s="11"/>
      <c r="K18" s="11"/>
      <c r="L18" s="11"/>
      <c r="M18" s="11"/>
      <c r="N18" s="13">
        <f t="shared" si="0"/>
        <v>3214.16</v>
      </c>
      <c r="O18" s="20">
        <f>'Mar 22'!$N18+'Feb 22'!$O18</f>
        <v>9490.8799999999992</v>
      </c>
    </row>
    <row r="19" spans="1:15" x14ac:dyDescent="0.25">
      <c r="A19" s="21" t="s">
        <v>30</v>
      </c>
      <c r="B19" s="96">
        <v>683.2</v>
      </c>
      <c r="C19" s="11">
        <v>2024.96</v>
      </c>
      <c r="D19" s="11"/>
      <c r="E19" s="93">
        <v>386.91</v>
      </c>
      <c r="F19" s="11"/>
      <c r="G19" s="11"/>
      <c r="H19" s="11"/>
      <c r="I19" s="11"/>
      <c r="J19" s="11"/>
      <c r="K19" s="11"/>
      <c r="L19" s="11"/>
      <c r="M19" s="14">
        <v>459.96</v>
      </c>
      <c r="N19" s="13">
        <f t="shared" si="0"/>
        <v>3555.0299999999997</v>
      </c>
      <c r="O19" s="20">
        <f>'Mar 22'!$N19+'Feb 22'!$O19</f>
        <v>10663.52</v>
      </c>
    </row>
    <row r="20" spans="1:15" x14ac:dyDescent="0.25">
      <c r="A20" s="19" t="s">
        <v>31</v>
      </c>
      <c r="B20" s="96">
        <v>580.71</v>
      </c>
      <c r="C20" s="11">
        <v>2024.96</v>
      </c>
      <c r="D20" s="14"/>
      <c r="E20" s="133"/>
      <c r="F20" s="14"/>
      <c r="G20" s="14"/>
      <c r="H20" s="14"/>
      <c r="I20" s="14"/>
      <c r="J20" s="14"/>
      <c r="K20" s="14"/>
      <c r="L20" s="14"/>
      <c r="M20" s="14"/>
      <c r="N20" s="13">
        <f t="shared" si="0"/>
        <v>2605.67</v>
      </c>
      <c r="O20" s="20">
        <f>'Mar 22'!$N20+'Feb 22'!$O20</f>
        <v>7795.93</v>
      </c>
    </row>
    <row r="21" spans="1:15" x14ac:dyDescent="0.25">
      <c r="A21" s="19" t="s">
        <v>32</v>
      </c>
      <c r="B21" s="96">
        <v>499.87</v>
      </c>
      <c r="C21" s="11">
        <v>2024.96</v>
      </c>
      <c r="D21" s="11"/>
      <c r="E21" s="93"/>
      <c r="F21" s="11"/>
      <c r="G21" s="11"/>
      <c r="H21" s="11"/>
      <c r="I21" s="11"/>
      <c r="J21" s="11"/>
      <c r="K21" s="11">
        <f>275+300</f>
        <v>575</v>
      </c>
      <c r="L21" s="11">
        <v>249.25</v>
      </c>
      <c r="M21" s="11">
        <v>459.96</v>
      </c>
      <c r="N21" s="13">
        <f t="shared" si="0"/>
        <v>3809.04</v>
      </c>
      <c r="O21" s="20">
        <f>'Mar 22'!$N21+'Feb 22'!$O21</f>
        <v>9757.5400000000009</v>
      </c>
    </row>
    <row r="22" spans="1:15" x14ac:dyDescent="0.25">
      <c r="A22" s="19" t="s">
        <v>33</v>
      </c>
      <c r="B22" s="96">
        <v>683.2</v>
      </c>
      <c r="C22" s="11">
        <v>2024.96</v>
      </c>
      <c r="D22" s="86"/>
      <c r="E22" s="133"/>
      <c r="F22" s="14"/>
      <c r="G22" s="14"/>
      <c r="H22" s="14"/>
      <c r="I22" s="14"/>
      <c r="J22" s="14"/>
      <c r="K22" s="14"/>
      <c r="L22" s="14"/>
      <c r="M22" s="14"/>
      <c r="N22" s="13">
        <f t="shared" si="0"/>
        <v>2708.16</v>
      </c>
      <c r="O22" s="20">
        <f>'Mar 22'!$N22+'Feb 22'!$O22</f>
        <v>8278.4</v>
      </c>
    </row>
    <row r="23" spans="1:15" x14ac:dyDescent="0.25">
      <c r="A23" s="19" t="s">
        <v>58</v>
      </c>
      <c r="B23" s="96">
        <v>683.2</v>
      </c>
      <c r="C23" s="11">
        <v>2024.96</v>
      </c>
      <c r="D23" s="86"/>
      <c r="E23" s="133"/>
      <c r="F23" s="14"/>
      <c r="G23" s="14"/>
      <c r="H23" s="14"/>
      <c r="I23" s="14"/>
      <c r="J23" s="14"/>
      <c r="K23" s="14"/>
      <c r="L23" s="14"/>
      <c r="M23" s="14"/>
      <c r="N23" s="13">
        <f t="shared" si="0"/>
        <v>2708.16</v>
      </c>
      <c r="O23" s="20">
        <f>'Mar 22'!$N23+'Feb 22'!$O23</f>
        <v>8319.61</v>
      </c>
    </row>
    <row r="24" spans="1:15" x14ac:dyDescent="0.25">
      <c r="A24" s="21" t="s">
        <v>35</v>
      </c>
      <c r="B24" s="96">
        <v>678.47</v>
      </c>
      <c r="C24" s="11">
        <v>2024.96</v>
      </c>
      <c r="D24" s="88"/>
      <c r="E24" s="93"/>
      <c r="F24" s="11"/>
      <c r="G24" s="11"/>
      <c r="H24" s="11"/>
      <c r="I24" s="11"/>
      <c r="J24" s="11"/>
      <c r="K24" s="11"/>
      <c r="L24" s="11"/>
      <c r="M24" s="11"/>
      <c r="N24" s="13">
        <f t="shared" si="0"/>
        <v>2703.4300000000003</v>
      </c>
      <c r="O24" s="20">
        <f>'Mar 22'!$N24+'Feb 22'!$O24</f>
        <v>8089.2100000000009</v>
      </c>
    </row>
    <row r="25" spans="1:15" x14ac:dyDescent="0.25">
      <c r="A25" s="19" t="s">
        <v>36</v>
      </c>
      <c r="B25" s="96">
        <v>683.2</v>
      </c>
      <c r="C25" s="11">
        <v>2024.96</v>
      </c>
      <c r="D25" s="86"/>
      <c r="E25" s="94"/>
      <c r="F25" s="14"/>
      <c r="G25" s="14"/>
      <c r="H25" s="14"/>
      <c r="I25" s="14"/>
      <c r="J25" s="14"/>
      <c r="K25" s="14"/>
      <c r="L25" s="14"/>
      <c r="M25" s="14"/>
      <c r="N25" s="13">
        <f t="shared" si="0"/>
        <v>2708.16</v>
      </c>
      <c r="O25" s="20">
        <f>'Mar 22'!$N25+'Feb 22'!$O25</f>
        <v>8103.4</v>
      </c>
    </row>
    <row r="26" spans="1:15" x14ac:dyDescent="0.25">
      <c r="A26" s="19" t="s">
        <v>37</v>
      </c>
      <c r="B26" s="96">
        <v>690.4</v>
      </c>
      <c r="C26" s="11">
        <v>2024.96</v>
      </c>
      <c r="D26" s="86"/>
      <c r="E26" s="94"/>
      <c r="F26" s="14"/>
      <c r="G26" s="14"/>
      <c r="H26" s="14"/>
      <c r="I26" s="14"/>
      <c r="J26" s="14"/>
      <c r="K26" s="14"/>
      <c r="L26" s="14"/>
      <c r="M26" s="14"/>
      <c r="N26" s="13">
        <f t="shared" si="0"/>
        <v>2715.36</v>
      </c>
      <c r="O26" s="20">
        <f>'Mar 22'!$N26+'Feb 22'!$O26</f>
        <v>8125</v>
      </c>
    </row>
    <row r="27" spans="1:15" x14ac:dyDescent="0.25">
      <c r="A27" s="19" t="s">
        <v>38</v>
      </c>
      <c r="B27" s="96">
        <v>683.2</v>
      </c>
      <c r="C27" s="11">
        <v>2024.96</v>
      </c>
      <c r="D27" s="88"/>
      <c r="E27" s="132"/>
      <c r="F27" s="11"/>
      <c r="G27" s="11"/>
      <c r="H27" s="11"/>
      <c r="I27" s="11"/>
      <c r="J27" s="11"/>
      <c r="K27" s="11"/>
      <c r="L27" s="11"/>
      <c r="M27" s="11"/>
      <c r="N27" s="13">
        <f t="shared" si="0"/>
        <v>2708.16</v>
      </c>
      <c r="O27" s="20">
        <f>'Mar 22'!$N27+'Feb 22'!$O27</f>
        <v>8103.4</v>
      </c>
    </row>
    <row r="28" spans="1:15" x14ac:dyDescent="0.25">
      <c r="A28" s="21" t="s">
        <v>39</v>
      </c>
      <c r="B28" s="96">
        <v>416.54</v>
      </c>
      <c r="C28" s="11">
        <v>2024.96</v>
      </c>
      <c r="D28" s="86"/>
      <c r="E28" s="94">
        <v>225.66</v>
      </c>
      <c r="F28" s="14"/>
      <c r="G28" s="14"/>
      <c r="H28" s="14"/>
      <c r="I28" s="14"/>
      <c r="J28" s="14"/>
      <c r="K28" s="14"/>
      <c r="L28" s="14"/>
      <c r="M28" s="14">
        <v>459.96</v>
      </c>
      <c r="N28" s="13">
        <f t="shared" si="0"/>
        <v>3127.12</v>
      </c>
      <c r="O28" s="20">
        <f>'Mar 22'!$N28+'Feb 22'!$O28</f>
        <v>8908.9599999999991</v>
      </c>
    </row>
    <row r="29" spans="1:15" x14ac:dyDescent="0.25">
      <c r="A29" s="21" t="s">
        <v>40</v>
      </c>
      <c r="B29" s="96">
        <v>683.2</v>
      </c>
      <c r="C29" s="11">
        <v>2024.96</v>
      </c>
      <c r="D29" s="88"/>
      <c r="E29" s="93"/>
      <c r="F29" s="11"/>
      <c r="G29" s="11"/>
      <c r="H29" s="11"/>
      <c r="I29" s="11"/>
      <c r="J29" s="11"/>
      <c r="K29" s="11"/>
      <c r="L29" s="11"/>
      <c r="M29" s="11"/>
      <c r="N29" s="13">
        <f t="shared" si="0"/>
        <v>2708.16</v>
      </c>
      <c r="O29" s="20">
        <f>'Mar 22'!$N29+'Feb 22'!$O29</f>
        <v>8103.4</v>
      </c>
    </row>
    <row r="30" spans="1:15" x14ac:dyDescent="0.25">
      <c r="A30" s="19" t="s">
        <v>41</v>
      </c>
      <c r="B30" s="96">
        <v>905.25</v>
      </c>
      <c r="C30" s="11">
        <v>2024.96</v>
      </c>
      <c r="D30" s="86"/>
      <c r="E30" s="94">
        <f>71.84+61.08+21.5+53.91+38.52+62.87+27.77</f>
        <v>337.49</v>
      </c>
      <c r="F30" s="17"/>
      <c r="G30" s="17"/>
      <c r="H30" s="14">
        <v>459.96</v>
      </c>
      <c r="I30" s="14"/>
      <c r="J30" s="14"/>
      <c r="K30" s="14"/>
      <c r="L30" s="17"/>
      <c r="M30" s="17"/>
      <c r="N30" s="13">
        <f t="shared" si="0"/>
        <v>3727.66</v>
      </c>
      <c r="O30" s="20">
        <f>'Mar 22'!$N30+'Feb 22'!$O30</f>
        <v>10528.130000000001</v>
      </c>
    </row>
    <row r="31" spans="1:15" x14ac:dyDescent="0.25">
      <c r="A31" s="21" t="s">
        <v>42</v>
      </c>
      <c r="B31" s="96">
        <v>672.6</v>
      </c>
      <c r="C31" s="11">
        <v>2024.96</v>
      </c>
      <c r="D31" s="88"/>
      <c r="E31" s="93"/>
      <c r="F31" s="11"/>
      <c r="G31" s="11"/>
      <c r="H31" s="11"/>
      <c r="I31" s="11"/>
      <c r="J31" s="11"/>
      <c r="K31" s="11"/>
      <c r="L31" s="11"/>
      <c r="M31" s="14">
        <v>459.96</v>
      </c>
      <c r="N31" s="13">
        <f t="shared" si="0"/>
        <v>3157.52</v>
      </c>
      <c r="O31" s="20">
        <f>'Mar 22'!$N31+'Feb 22'!$O31</f>
        <v>9451.48</v>
      </c>
    </row>
    <row r="32" spans="1:15" x14ac:dyDescent="0.25">
      <c r="A32" s="19" t="s">
        <v>43</v>
      </c>
      <c r="B32" s="96">
        <v>538.15</v>
      </c>
      <c r="C32" s="11">
        <v>2024.96</v>
      </c>
      <c r="D32" s="86"/>
      <c r="E32" s="133"/>
      <c r="F32" s="14"/>
      <c r="G32" s="14"/>
      <c r="H32" s="14"/>
      <c r="I32" s="14"/>
      <c r="J32" s="14">
        <v>459.96</v>
      </c>
      <c r="K32" s="14"/>
      <c r="L32" s="14"/>
      <c r="M32" s="14"/>
      <c r="N32" s="13">
        <f t="shared" si="0"/>
        <v>3023.07</v>
      </c>
      <c r="O32" s="20">
        <f>'Mar 22'!$N32+'Feb 22'!$O32</f>
        <v>9048.130000000001</v>
      </c>
    </row>
    <row r="33" spans="1:15" x14ac:dyDescent="0.25">
      <c r="A33" s="19" t="s">
        <v>44</v>
      </c>
      <c r="B33" s="96">
        <v>871.49</v>
      </c>
      <c r="C33" s="11">
        <v>2024.96</v>
      </c>
      <c r="D33" s="88"/>
      <c r="E33" s="93"/>
      <c r="F33" s="11"/>
      <c r="G33" s="11"/>
      <c r="H33" s="11"/>
      <c r="I33" s="11"/>
      <c r="J33" s="11"/>
      <c r="K33" s="11"/>
      <c r="L33" s="11"/>
      <c r="M33" s="14">
        <v>459.96</v>
      </c>
      <c r="N33" s="13">
        <f t="shared" si="0"/>
        <v>3356.41</v>
      </c>
      <c r="O33" s="20">
        <f>'Mar 22'!$N33+'Feb 22'!$O33</f>
        <v>10110.84</v>
      </c>
    </row>
    <row r="34" spans="1:15" x14ac:dyDescent="0.25">
      <c r="A34" s="19" t="s">
        <v>45</v>
      </c>
      <c r="B34" s="96">
        <v>499.87</v>
      </c>
      <c r="C34" s="11">
        <v>2024.96</v>
      </c>
      <c r="D34" s="86"/>
      <c r="E34" s="133"/>
      <c r="F34" s="14"/>
      <c r="G34" s="14"/>
      <c r="H34" s="14"/>
      <c r="I34" s="14"/>
      <c r="J34" s="14"/>
      <c r="K34" s="14"/>
      <c r="N34" s="13">
        <f t="shared" si="0"/>
        <v>2524.83</v>
      </c>
      <c r="O34" s="20">
        <f>'Mar 22'!$N34+'Feb 22'!$O34</f>
        <v>7677.67</v>
      </c>
    </row>
    <row r="35" spans="1:15" x14ac:dyDescent="0.25">
      <c r="A35" s="19" t="s">
        <v>46</v>
      </c>
      <c r="B35" s="96">
        <v>683.2</v>
      </c>
      <c r="C35" s="11">
        <v>2024.96</v>
      </c>
      <c r="D35" s="88"/>
      <c r="E35" s="132">
        <v>224.77</v>
      </c>
      <c r="F35" s="11"/>
      <c r="G35" s="11"/>
      <c r="H35" s="11"/>
      <c r="I35" s="11"/>
      <c r="J35" s="11"/>
      <c r="K35" s="11"/>
      <c r="L35" s="11"/>
      <c r="M35" s="11"/>
      <c r="N35" s="13">
        <f t="shared" si="0"/>
        <v>2932.93</v>
      </c>
      <c r="O35" s="20">
        <f>'Mar 22'!$N35+'Feb 22'!$O35</f>
        <v>8328.17</v>
      </c>
    </row>
    <row r="36" spans="1:15" x14ac:dyDescent="0.25">
      <c r="A36" s="21" t="s">
        <v>47</v>
      </c>
      <c r="B36" s="96">
        <v>964.21</v>
      </c>
      <c r="C36" s="11">
        <v>2024.96</v>
      </c>
      <c r="D36" s="14"/>
      <c r="E36" s="94"/>
      <c r="F36" s="14"/>
      <c r="G36" s="14"/>
      <c r="H36" s="14"/>
      <c r="I36" s="14"/>
      <c r="J36" s="14"/>
      <c r="K36" s="14"/>
      <c r="L36" s="14"/>
      <c r="M36" s="14"/>
      <c r="N36" s="13">
        <f t="shared" si="0"/>
        <v>2989.17</v>
      </c>
      <c r="O36" s="20">
        <f>'Mar 22'!$N36+'Feb 22'!$O36</f>
        <v>8946.43</v>
      </c>
    </row>
    <row r="37" spans="1:15" x14ac:dyDescent="0.25">
      <c r="A37" s="19" t="s">
        <v>48</v>
      </c>
      <c r="B37" s="96">
        <v>599.41</v>
      </c>
      <c r="C37" s="11">
        <v>2024.96</v>
      </c>
      <c r="D37" s="11"/>
      <c r="E37" s="95"/>
      <c r="G37" s="11"/>
      <c r="H37" s="11"/>
      <c r="I37" s="11"/>
      <c r="J37" s="11">
        <v>459.96</v>
      </c>
      <c r="K37" s="11"/>
      <c r="L37" s="11"/>
      <c r="M37" s="11"/>
      <c r="N37" s="13">
        <f t="shared" si="0"/>
        <v>3084.33</v>
      </c>
      <c r="O37" s="20">
        <f>'Mar 22'!$N37+'Feb 22'!$O37</f>
        <v>9231.91</v>
      </c>
    </row>
    <row r="38" spans="1:15" x14ac:dyDescent="0.25">
      <c r="A38" s="21" t="s">
        <v>49</v>
      </c>
      <c r="B38" s="96">
        <v>584.1</v>
      </c>
      <c r="C38" s="11">
        <v>2024.96</v>
      </c>
      <c r="D38" s="79"/>
      <c r="E38" s="61">
        <f>221.63+403.93</f>
        <v>625.55999999999995</v>
      </c>
      <c r="F38" s="22"/>
      <c r="G38" s="22"/>
      <c r="H38" s="22"/>
      <c r="I38" s="22"/>
      <c r="J38" s="22"/>
      <c r="K38" s="22">
        <v>125</v>
      </c>
      <c r="L38" s="22">
        <v>62.84</v>
      </c>
      <c r="M38" s="22"/>
      <c r="N38" s="13">
        <f t="shared" si="0"/>
        <v>3422.46</v>
      </c>
      <c r="O38" s="20">
        <f>'Mar 22'!$N38+'Feb 22'!$O38</f>
        <v>9210.91</v>
      </c>
    </row>
    <row r="39" spans="1:15" x14ac:dyDescent="0.25">
      <c r="A39" s="19" t="s">
        <v>50</v>
      </c>
      <c r="B39" s="96">
        <v>433.2</v>
      </c>
      <c r="C39" s="11">
        <v>2024.96</v>
      </c>
      <c r="D39" s="77"/>
      <c r="E39" s="61">
        <v>367.11</v>
      </c>
      <c r="F39" s="80">
        <f>1775.72+48</f>
        <v>1823.72</v>
      </c>
      <c r="G39" s="61"/>
      <c r="H39" s="61"/>
      <c r="I39" s="61">
        <v>1379.88</v>
      </c>
      <c r="J39" s="61"/>
      <c r="K39" s="61"/>
      <c r="L39" s="61"/>
      <c r="M39" s="157"/>
      <c r="N39" s="13">
        <f t="shared" si="0"/>
        <v>6028.87</v>
      </c>
      <c r="O39" s="20">
        <f>'Mar 22'!$N39+'Feb 22'!$O39</f>
        <v>13892</v>
      </c>
    </row>
    <row r="40" spans="1:15" x14ac:dyDescent="0.25">
      <c r="A40" s="142" t="s">
        <v>51</v>
      </c>
      <c r="B40" s="96">
        <v>541.54</v>
      </c>
      <c r="C40" s="11">
        <v>2024.96</v>
      </c>
      <c r="D40" s="61"/>
      <c r="E40" s="61"/>
      <c r="F40" s="61"/>
      <c r="G40" s="61"/>
      <c r="H40" s="76"/>
      <c r="I40" s="61"/>
      <c r="J40" s="76"/>
      <c r="K40" s="61"/>
      <c r="L40" s="61"/>
      <c r="M40" s="157"/>
      <c r="N40" s="13">
        <f t="shared" si="0"/>
        <v>2566.5</v>
      </c>
      <c r="O40" s="20">
        <f>'Mar 22'!$N40+'Feb 22'!$O40</f>
        <v>7678.42</v>
      </c>
    </row>
    <row r="41" spans="1:15" x14ac:dyDescent="0.25">
      <c r="A41" s="69" t="s">
        <v>52</v>
      </c>
      <c r="B41" s="96">
        <v>515.17999999999995</v>
      </c>
      <c r="C41" s="11">
        <v>2024.96</v>
      </c>
      <c r="D41" s="61"/>
      <c r="E41" s="61"/>
      <c r="F41" s="61"/>
      <c r="G41" s="61"/>
      <c r="H41" s="61"/>
      <c r="I41" s="61"/>
      <c r="J41" s="61"/>
      <c r="K41" s="61"/>
      <c r="L41" s="61"/>
      <c r="M41" s="157"/>
      <c r="N41" s="13">
        <f t="shared" si="0"/>
        <v>2540.14</v>
      </c>
      <c r="O41" s="20">
        <f>'Mar 22'!$N41+'Feb 22'!$O41</f>
        <v>7599.34</v>
      </c>
    </row>
    <row r="42" spans="1:15" x14ac:dyDescent="0.25">
      <c r="A42" s="78" t="s">
        <v>53</v>
      </c>
      <c r="B42" s="96">
        <v>757.28</v>
      </c>
      <c r="C42" s="11">
        <v>2024.96</v>
      </c>
      <c r="D42" s="76"/>
      <c r="E42" s="76">
        <v>419.37</v>
      </c>
      <c r="F42" s="76"/>
      <c r="G42" s="76"/>
      <c r="H42" s="76"/>
      <c r="I42" s="76"/>
      <c r="J42" s="76"/>
      <c r="K42" s="76"/>
      <c r="L42" s="76"/>
      <c r="M42" s="157"/>
      <c r="N42" s="13">
        <f t="shared" si="0"/>
        <v>3201.6099999999997</v>
      </c>
      <c r="O42" s="20">
        <f>'Mar 22'!$N42+'Feb 22'!$O42</f>
        <v>9343.5799999999981</v>
      </c>
    </row>
    <row r="43" spans="1:15" ht="13.8" thickBot="1" x14ac:dyDescent="0.3">
      <c r="A43" s="65"/>
      <c r="B43" s="73">
        <f t="shared" ref="B43:O43" si="1">SUM(B3:B42)</f>
        <v>26085.710000000003</v>
      </c>
      <c r="C43" s="73">
        <f t="shared" si="1"/>
        <v>80998.400000000023</v>
      </c>
      <c r="D43" s="73">
        <f t="shared" si="1"/>
        <v>0</v>
      </c>
      <c r="E43" s="73">
        <f t="shared" si="1"/>
        <v>3315.85</v>
      </c>
      <c r="F43" s="73">
        <f t="shared" si="1"/>
        <v>3401.73</v>
      </c>
      <c r="G43" s="73">
        <f t="shared" si="1"/>
        <v>2299.8000000000002</v>
      </c>
      <c r="H43" s="73">
        <f t="shared" si="1"/>
        <v>459.96</v>
      </c>
      <c r="I43" s="73">
        <f t="shared" si="1"/>
        <v>1379.88</v>
      </c>
      <c r="J43" s="73">
        <f t="shared" si="1"/>
        <v>1379.8799999999999</v>
      </c>
      <c r="K43" s="73">
        <f t="shared" si="1"/>
        <v>700</v>
      </c>
      <c r="L43" s="73">
        <f t="shared" si="1"/>
        <v>312.09000000000003</v>
      </c>
      <c r="M43" s="73">
        <f t="shared" si="1"/>
        <v>2299.7999999999997</v>
      </c>
      <c r="N43" s="73">
        <f t="shared" si="1"/>
        <v>122633.10000000003</v>
      </c>
      <c r="O43" s="64">
        <f t="shared" si="1"/>
        <v>356202.22999999992</v>
      </c>
    </row>
    <row r="44" spans="1:15" ht="13.8" thickTop="1" x14ac:dyDescent="0.25"/>
    <row r="45" spans="1:15" x14ac:dyDescent="0.25">
      <c r="C45" s="5"/>
      <c r="N45" s="5"/>
    </row>
    <row r="48" spans="1:15" x14ac:dyDescent="0.25">
      <c r="C48" s="5"/>
    </row>
    <row r="50" spans="3:5" x14ac:dyDescent="0.25">
      <c r="C50" s="70"/>
    </row>
    <row r="52" spans="3:5" x14ac:dyDescent="0.25">
      <c r="E52" s="5"/>
    </row>
    <row r="53" spans="3:5" x14ac:dyDescent="0.25">
      <c r="E53" s="5"/>
    </row>
    <row r="54" spans="3:5" x14ac:dyDescent="0.25">
      <c r="E54" s="5"/>
    </row>
    <row r="55" spans="3:5" x14ac:dyDescent="0.25">
      <c r="E55" s="5"/>
    </row>
    <row r="56" spans="3:5" x14ac:dyDescent="0.25">
      <c r="E56" s="5"/>
    </row>
    <row r="59" spans="3:5" x14ac:dyDescent="0.25">
      <c r="E59" s="5"/>
    </row>
    <row r="61" spans="3:5" x14ac:dyDescent="0.25">
      <c r="E61" s="5"/>
    </row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49"/>
  <sheetViews>
    <sheetView tabSelected="1" zoomScaleNormal="100" workbookViewId="0">
      <pane xSplit="1" topLeftCell="B1" activePane="topRight" state="frozen"/>
      <selection pane="topRight" activeCell="F7" sqref="F7"/>
    </sheetView>
  </sheetViews>
  <sheetFormatPr defaultColWidth="12.6640625" defaultRowHeight="13.2" x14ac:dyDescent="0.25"/>
  <cols>
    <col min="1" max="1" width="21" bestFit="1" customWidth="1"/>
    <col min="2" max="2" width="12.44140625" customWidth="1"/>
    <col min="3" max="3" width="17.33203125" bestFit="1" customWidth="1"/>
    <col min="4" max="4" width="12" bestFit="1" customWidth="1"/>
    <col min="5" max="5" width="10.33203125" bestFit="1" customWidth="1"/>
    <col min="6" max="6" width="11" bestFit="1" customWidth="1"/>
    <col min="7" max="7" width="18.33203125" customWidth="1"/>
    <col min="8" max="8" width="14.88671875" customWidth="1"/>
    <col min="9" max="9" width="12" customWidth="1"/>
    <col min="10" max="10" width="14" customWidth="1"/>
    <col min="11" max="11" width="10.5546875" customWidth="1"/>
    <col min="12" max="12" width="13.44140625" customWidth="1"/>
    <col min="13" max="13" width="14.109375" customWidth="1"/>
    <col min="14" max="14" width="11.88671875" customWidth="1"/>
  </cols>
  <sheetData>
    <row r="1" spans="1:153" ht="17.399999999999999" x14ac:dyDescent="0.3">
      <c r="A1" s="190" t="s">
        <v>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</row>
    <row r="2" spans="1:153" s="6" customFormat="1" ht="66.599999999999994" thickBot="1" x14ac:dyDescent="0.3">
      <c r="A2" s="8" t="s">
        <v>1</v>
      </c>
      <c r="B2" s="172" t="s">
        <v>2</v>
      </c>
      <c r="C2" s="172" t="s">
        <v>3</v>
      </c>
      <c r="D2" s="172" t="s">
        <v>4</v>
      </c>
      <c r="E2" s="172" t="s">
        <v>5</v>
      </c>
      <c r="F2" s="172" t="s">
        <v>6</v>
      </c>
      <c r="G2" s="173" t="s">
        <v>7</v>
      </c>
      <c r="H2" s="172" t="s">
        <v>8</v>
      </c>
      <c r="I2" s="173" t="s">
        <v>9</v>
      </c>
      <c r="J2" s="172" t="s">
        <v>10</v>
      </c>
      <c r="K2" s="172" t="s">
        <v>11</v>
      </c>
      <c r="L2" s="172" t="s">
        <v>12</v>
      </c>
      <c r="M2" s="172" t="s">
        <v>60</v>
      </c>
      <c r="N2" s="172" t="s">
        <v>13</v>
      </c>
      <c r="O2" s="174" t="s">
        <v>62</v>
      </c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</row>
    <row r="3" spans="1:153" x14ac:dyDescent="0.25">
      <c r="A3" s="143" t="s">
        <v>14</v>
      </c>
      <c r="B3" s="168">
        <v>541.54</v>
      </c>
      <c r="C3" s="11">
        <v>2024.96</v>
      </c>
      <c r="D3" s="11"/>
      <c r="E3" s="150"/>
      <c r="F3" s="11"/>
      <c r="G3" s="11"/>
      <c r="H3" s="11"/>
      <c r="I3" s="11"/>
      <c r="J3" s="11"/>
      <c r="K3" s="11"/>
      <c r="L3" s="11"/>
      <c r="M3" s="11"/>
      <c r="N3" s="13">
        <f>SUM(B3:M3)</f>
        <v>2566.5</v>
      </c>
      <c r="O3" s="20">
        <f>'Apr 22'!$N3+'Mar 22'!$O3</f>
        <v>10244.92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</row>
    <row r="4" spans="1:153" s="58" customFormat="1" x14ac:dyDescent="0.25">
      <c r="A4" s="21" t="s">
        <v>15</v>
      </c>
      <c r="B4" s="168">
        <v>683.2</v>
      </c>
      <c r="C4" s="11">
        <v>2024.96</v>
      </c>
      <c r="D4" s="14"/>
      <c r="E4" s="169"/>
      <c r="F4" s="14">
        <v>6794.66</v>
      </c>
      <c r="G4" s="14">
        <v>2299.8000000000002</v>
      </c>
      <c r="H4" s="14"/>
      <c r="I4" s="14"/>
      <c r="J4" s="14"/>
      <c r="K4" s="14"/>
      <c r="L4" s="14"/>
      <c r="M4" s="14"/>
      <c r="N4" s="13">
        <f t="shared" ref="N4:N42" si="0">SUM(B4:M4)</f>
        <v>11802.619999999999</v>
      </c>
      <c r="O4" s="20">
        <f>'Apr 22'!$N4+'Mar 22'!$O4</f>
        <v>28452.49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</row>
    <row r="5" spans="1:153" s="58" customFormat="1" x14ac:dyDescent="0.25">
      <c r="A5" s="21" t="s">
        <v>16</v>
      </c>
      <c r="B5" s="168">
        <v>564.51</v>
      </c>
      <c r="C5" s="11">
        <v>2024.96</v>
      </c>
      <c r="D5" s="14"/>
      <c r="E5" s="169">
        <v>559.45000000000005</v>
      </c>
      <c r="F5" s="14"/>
      <c r="G5" s="14"/>
      <c r="H5" s="14"/>
      <c r="I5" s="14"/>
      <c r="J5" s="14"/>
      <c r="K5" s="14"/>
      <c r="L5" s="14"/>
      <c r="M5" s="14"/>
      <c r="N5" s="13">
        <f t="shared" si="0"/>
        <v>3148.92</v>
      </c>
      <c r="O5" s="20">
        <f>'Apr 22'!$N5+'Mar 22'!$O5</f>
        <v>10896.25</v>
      </c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</row>
    <row r="6" spans="1:153" x14ac:dyDescent="0.25">
      <c r="A6" s="19" t="s">
        <v>17</v>
      </c>
      <c r="B6" s="168">
        <v>666.54</v>
      </c>
      <c r="C6" s="11">
        <v>2024.96</v>
      </c>
      <c r="D6" s="11"/>
      <c r="E6" s="150"/>
      <c r="F6" s="11"/>
      <c r="G6" s="11"/>
      <c r="H6" s="11"/>
      <c r="I6" s="11"/>
      <c r="J6" s="11"/>
      <c r="K6" s="11"/>
      <c r="L6" s="11"/>
      <c r="M6" s="11"/>
      <c r="N6" s="13">
        <f t="shared" si="0"/>
        <v>2691.5</v>
      </c>
      <c r="O6" s="20">
        <f>'Apr 22'!$N6+'Mar 22'!$O6</f>
        <v>10744.92</v>
      </c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</row>
    <row r="7" spans="1:153" ht="13.8" x14ac:dyDescent="0.25">
      <c r="A7" s="21" t="s">
        <v>18</v>
      </c>
      <c r="B7" s="168">
        <v>805.25</v>
      </c>
      <c r="C7" s="11">
        <v>2024.96</v>
      </c>
      <c r="D7" s="14"/>
      <c r="E7" s="169"/>
      <c r="F7" s="14"/>
      <c r="G7" s="175"/>
      <c r="H7" s="14"/>
      <c r="I7" s="14"/>
      <c r="J7" s="14"/>
      <c r="K7" s="14"/>
      <c r="L7" s="14"/>
      <c r="M7" s="14"/>
      <c r="N7" s="13">
        <f t="shared" si="0"/>
        <v>2830.21</v>
      </c>
      <c r="O7" s="20">
        <f>'Apr 22'!$N7+'Mar 22'!$O7</f>
        <v>11299.759999999998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</row>
    <row r="8" spans="1:153" x14ac:dyDescent="0.25">
      <c r="A8" s="21" t="s">
        <v>19</v>
      </c>
      <c r="B8" s="168">
        <v>0</v>
      </c>
      <c r="C8" s="11">
        <v>506.24</v>
      </c>
      <c r="D8" s="11"/>
      <c r="E8" s="150"/>
      <c r="F8" s="11"/>
      <c r="G8" s="11"/>
      <c r="H8" s="11"/>
      <c r="I8" s="11"/>
      <c r="J8" s="11"/>
      <c r="K8" s="11"/>
      <c r="L8" s="11"/>
      <c r="M8" s="11"/>
      <c r="N8" s="13">
        <f t="shared" si="0"/>
        <v>506.24</v>
      </c>
      <c r="O8" s="20">
        <f>'Apr 22'!$N8+'Mar 22'!$O8</f>
        <v>8184.66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</row>
    <row r="9" spans="1:153" s="58" customFormat="1" x14ac:dyDescent="0.25">
      <c r="A9" s="19" t="s">
        <v>20</v>
      </c>
      <c r="B9" s="168">
        <v>653.67999999999995</v>
      </c>
      <c r="C9" s="11">
        <v>2024.96</v>
      </c>
      <c r="D9" s="11"/>
      <c r="E9" s="150"/>
      <c r="F9" s="11"/>
      <c r="G9" s="11"/>
      <c r="H9" s="11"/>
      <c r="I9" s="11"/>
      <c r="J9" s="11"/>
      <c r="K9" s="11"/>
      <c r="L9" s="11"/>
      <c r="M9" s="11"/>
      <c r="N9" s="13">
        <f t="shared" si="0"/>
        <v>2678.64</v>
      </c>
      <c r="O9" s="20">
        <f>'Apr 22'!$N9+'Mar 22'!$O9</f>
        <v>10693.48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</row>
    <row r="10" spans="1:153" s="56" customFormat="1" x14ac:dyDescent="0.25">
      <c r="A10" s="21" t="s">
        <v>21</v>
      </c>
      <c r="B10" s="168">
        <v>683.2</v>
      </c>
      <c r="C10" s="11">
        <v>2024.96</v>
      </c>
      <c r="D10" s="14"/>
      <c r="E10" s="169"/>
      <c r="F10" s="14"/>
      <c r="G10" s="14"/>
      <c r="H10" s="14"/>
      <c r="I10" s="14"/>
      <c r="J10" s="14"/>
      <c r="K10" s="14"/>
      <c r="L10" s="14"/>
      <c r="M10" s="14"/>
      <c r="N10" s="13">
        <f t="shared" si="0"/>
        <v>2708.16</v>
      </c>
      <c r="O10" s="20">
        <f>'Apr 22'!$N10+'Mar 22'!$O10</f>
        <v>11013.71</v>
      </c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</row>
    <row r="11" spans="1:153" s="58" customFormat="1" x14ac:dyDescent="0.25">
      <c r="A11" s="19" t="s">
        <v>22</v>
      </c>
      <c r="B11" s="168">
        <v>645.35</v>
      </c>
      <c r="C11" s="11">
        <v>2024.96</v>
      </c>
      <c r="D11" s="11"/>
      <c r="E11" s="176">
        <v>64.95</v>
      </c>
      <c r="F11" s="11"/>
      <c r="G11" s="11"/>
      <c r="H11" s="11"/>
      <c r="I11" s="11"/>
      <c r="J11" s="11"/>
      <c r="K11" s="11"/>
      <c r="L11" s="11"/>
      <c r="M11" s="11"/>
      <c r="N11" s="13">
        <f t="shared" si="0"/>
        <v>2735.2599999999998</v>
      </c>
      <c r="O11" s="20">
        <f>'Apr 22'!$N11+'Mar 22'!$O11</f>
        <v>10725.11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</row>
    <row r="12" spans="1:153" ht="13.8" x14ac:dyDescent="0.25">
      <c r="A12" s="19" t="s">
        <v>23</v>
      </c>
      <c r="B12" s="168">
        <v>0</v>
      </c>
      <c r="C12" s="11">
        <v>2024.96</v>
      </c>
      <c r="D12" s="14"/>
      <c r="E12" s="169"/>
      <c r="F12" s="14"/>
      <c r="G12" s="14"/>
      <c r="H12" s="14"/>
      <c r="I12" s="14"/>
      <c r="J12" s="175"/>
      <c r="K12" s="14"/>
      <c r="L12" s="14"/>
      <c r="M12" s="14"/>
      <c r="N12" s="13">
        <f t="shared" si="0"/>
        <v>2024.96</v>
      </c>
      <c r="O12" s="20">
        <f>'Apr 22'!$N12+'Mar 22'!$O12</f>
        <v>9476.34</v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</row>
    <row r="13" spans="1:153" s="58" customFormat="1" ht="13.5" customHeight="1" x14ac:dyDescent="0.25">
      <c r="A13" s="21" t="s">
        <v>24</v>
      </c>
      <c r="B13" s="168">
        <v>801.54</v>
      </c>
      <c r="C13" s="11">
        <v>2024.96</v>
      </c>
      <c r="D13" s="11"/>
      <c r="E13" s="150"/>
      <c r="F13" s="11"/>
      <c r="G13" s="11"/>
      <c r="H13" s="11"/>
      <c r="I13" s="11"/>
      <c r="J13" s="175"/>
      <c r="K13" s="11"/>
      <c r="L13" s="11"/>
      <c r="M13" s="11"/>
      <c r="N13" s="13">
        <f t="shared" si="0"/>
        <v>2826.5</v>
      </c>
      <c r="O13" s="20">
        <f>'Apr 22'!$N13+'Mar 22'!$O13</f>
        <v>11284.92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</row>
    <row r="14" spans="1:153" x14ac:dyDescent="0.25">
      <c r="A14" s="19" t="s">
        <v>25</v>
      </c>
      <c r="B14" s="168">
        <v>812.83</v>
      </c>
      <c r="C14" s="11">
        <v>2024.96</v>
      </c>
      <c r="D14" s="14"/>
      <c r="E14" s="169">
        <f>621.14+633.7+575.68</f>
        <v>1830.52</v>
      </c>
      <c r="F14" s="14">
        <v>1993.31</v>
      </c>
      <c r="G14" s="14"/>
      <c r="H14" s="14"/>
      <c r="I14" s="14"/>
      <c r="J14" s="14">
        <v>459.96</v>
      </c>
      <c r="K14" s="14"/>
      <c r="L14" s="14"/>
      <c r="M14" s="14"/>
      <c r="N14" s="13">
        <f t="shared" si="0"/>
        <v>7121.579999999999</v>
      </c>
      <c r="O14" s="20">
        <f>'Apr 22'!$N14+'Mar 22'!$O14</f>
        <v>17613.759999999998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</row>
    <row r="15" spans="1:153" s="58" customFormat="1" x14ac:dyDescent="0.25">
      <c r="A15" s="21" t="s">
        <v>26</v>
      </c>
      <c r="B15" s="168">
        <v>683.2</v>
      </c>
      <c r="C15" s="11">
        <v>2024.96</v>
      </c>
      <c r="D15" s="11"/>
      <c r="E15" s="150"/>
      <c r="F15" s="11"/>
      <c r="G15" s="11"/>
      <c r="H15" s="11"/>
      <c r="I15" s="11"/>
      <c r="J15" s="11"/>
      <c r="K15" s="11"/>
      <c r="L15" s="11"/>
      <c r="M15" s="11"/>
      <c r="N15" s="13">
        <f t="shared" si="0"/>
        <v>2708.16</v>
      </c>
      <c r="O15" s="20">
        <f>'Apr 22'!$N15+'Mar 22'!$O15</f>
        <v>11056.5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</row>
    <row r="16" spans="1:153" x14ac:dyDescent="0.25">
      <c r="A16" s="21" t="s">
        <v>27</v>
      </c>
      <c r="B16" s="168">
        <v>640.4</v>
      </c>
      <c r="C16" s="11">
        <v>2024.96</v>
      </c>
      <c r="D16" s="11"/>
      <c r="E16" s="150"/>
      <c r="F16" s="11"/>
      <c r="G16" s="11"/>
      <c r="H16" s="11"/>
      <c r="I16" s="11"/>
      <c r="J16" s="11"/>
      <c r="K16" s="11"/>
      <c r="L16" s="11"/>
      <c r="M16" s="11"/>
      <c r="N16" s="13">
        <f t="shared" si="0"/>
        <v>2665.36</v>
      </c>
      <c r="O16" s="20">
        <f>'Apr 22'!$N16+'Mar 22'!$O16</f>
        <v>10640.36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</row>
    <row r="17" spans="1:153" s="58" customFormat="1" ht="13.8" x14ac:dyDescent="0.25">
      <c r="A17" s="19" t="s">
        <v>28</v>
      </c>
      <c r="B17" s="168">
        <v>683.2</v>
      </c>
      <c r="C17" s="11">
        <v>2024.96</v>
      </c>
      <c r="D17" s="14"/>
      <c r="E17" s="170"/>
      <c r="F17" s="14"/>
      <c r="G17" s="14"/>
      <c r="H17" s="14"/>
      <c r="I17" s="175"/>
      <c r="J17" s="14"/>
      <c r="K17" s="14"/>
      <c r="L17" s="14"/>
      <c r="M17" s="14"/>
      <c r="N17" s="13">
        <f t="shared" si="0"/>
        <v>2708.16</v>
      </c>
      <c r="O17" s="20">
        <f>'Apr 22'!$N17+'Mar 22'!$O17</f>
        <v>10811.56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</row>
    <row r="18" spans="1:153" x14ac:dyDescent="0.25">
      <c r="A18" s="19" t="s">
        <v>29</v>
      </c>
      <c r="B18" s="168">
        <v>683.2</v>
      </c>
      <c r="C18" s="11">
        <v>2024.96</v>
      </c>
      <c r="D18" s="11"/>
      <c r="E18" s="150">
        <v>830.51</v>
      </c>
      <c r="F18" s="11"/>
      <c r="G18" s="11"/>
      <c r="H18" s="11"/>
      <c r="I18" s="11"/>
      <c r="J18" s="11"/>
      <c r="K18" s="11"/>
      <c r="L18" s="11"/>
      <c r="M18" s="11"/>
      <c r="N18" s="13">
        <f t="shared" si="0"/>
        <v>3538.67</v>
      </c>
      <c r="O18" s="20">
        <f>'Apr 22'!$N18+'Mar 22'!$O18</f>
        <v>13029.55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</row>
    <row r="19" spans="1:153" x14ac:dyDescent="0.25">
      <c r="A19" s="21" t="s">
        <v>30</v>
      </c>
      <c r="B19" s="168">
        <v>683.2</v>
      </c>
      <c r="C19" s="11">
        <v>2024.96</v>
      </c>
      <c r="D19" s="11"/>
      <c r="E19" s="150">
        <f>809.39+458.31</f>
        <v>1267.7</v>
      </c>
      <c r="F19" s="11"/>
      <c r="G19" s="11"/>
      <c r="H19" s="11"/>
      <c r="I19" s="11"/>
      <c r="J19" s="11"/>
      <c r="K19" s="11"/>
      <c r="L19" s="11"/>
      <c r="M19" s="11">
        <v>459.96</v>
      </c>
      <c r="N19" s="13">
        <f t="shared" si="0"/>
        <v>4435.82</v>
      </c>
      <c r="O19" s="20">
        <f>'Apr 22'!$N19+'Mar 22'!$O19</f>
        <v>15099.34</v>
      </c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</row>
    <row r="20" spans="1:153" s="58" customFormat="1" x14ac:dyDescent="0.25">
      <c r="A20" s="19" t="s">
        <v>31</v>
      </c>
      <c r="B20" s="168">
        <v>580.71</v>
      </c>
      <c r="C20" s="11">
        <v>2024.96</v>
      </c>
      <c r="D20" s="14"/>
      <c r="E20" s="169"/>
      <c r="F20" s="14"/>
      <c r="G20" s="14"/>
      <c r="H20" s="14"/>
      <c r="I20" s="14"/>
      <c r="J20" s="14"/>
      <c r="K20" s="14"/>
      <c r="L20" s="14"/>
      <c r="M20" s="14"/>
      <c r="N20" s="13">
        <f t="shared" si="0"/>
        <v>2605.67</v>
      </c>
      <c r="O20" s="20">
        <f>'Apr 22'!$N20+'Mar 22'!$O20</f>
        <v>10401.6</v>
      </c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</row>
    <row r="21" spans="1:153" x14ac:dyDescent="0.25">
      <c r="A21" s="19" t="s">
        <v>32</v>
      </c>
      <c r="B21" s="168">
        <v>499.87</v>
      </c>
      <c r="C21" s="11">
        <v>2024.96</v>
      </c>
      <c r="D21" s="11"/>
      <c r="E21" s="97"/>
      <c r="F21" s="11"/>
      <c r="G21" s="11"/>
      <c r="H21" s="11"/>
      <c r="I21" s="11"/>
      <c r="J21" s="11"/>
      <c r="K21" s="11"/>
      <c r="L21" s="11"/>
      <c r="M21" s="11">
        <v>459.96</v>
      </c>
      <c r="N21" s="13">
        <f t="shared" si="0"/>
        <v>2984.79</v>
      </c>
      <c r="O21" s="20">
        <f>'Apr 22'!$N21+'Mar 22'!$O21</f>
        <v>12742.330000000002</v>
      </c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</row>
    <row r="22" spans="1:153" s="58" customFormat="1" x14ac:dyDescent="0.25">
      <c r="A22" s="19" t="s">
        <v>33</v>
      </c>
      <c r="B22" s="168">
        <v>683.2</v>
      </c>
      <c r="C22" s="11">
        <v>2024.96</v>
      </c>
      <c r="D22" s="14"/>
      <c r="E22" s="150">
        <f>412.16+575.45+442.42</f>
        <v>1430.0300000000002</v>
      </c>
      <c r="F22" s="14">
        <v>3050.16</v>
      </c>
      <c r="G22" s="14"/>
      <c r="H22" s="14"/>
      <c r="I22" s="14"/>
      <c r="J22" s="14"/>
      <c r="K22" s="14"/>
      <c r="L22" s="14"/>
      <c r="M22" s="14"/>
      <c r="N22" s="13">
        <f t="shared" si="0"/>
        <v>7188.35</v>
      </c>
      <c r="O22" s="20">
        <f>'Apr 22'!$N22+'Mar 22'!$O22</f>
        <v>15466.75</v>
      </c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</row>
    <row r="23" spans="1:153" s="58" customFormat="1" x14ac:dyDescent="0.25">
      <c r="A23" s="19" t="s">
        <v>58</v>
      </c>
      <c r="B23" s="168">
        <v>683.2</v>
      </c>
      <c r="C23" s="11">
        <v>2024.96</v>
      </c>
      <c r="D23" s="14"/>
      <c r="E23" s="150"/>
      <c r="F23" s="14"/>
      <c r="G23" s="14"/>
      <c r="H23" s="14"/>
      <c r="I23" s="14"/>
      <c r="J23" s="14"/>
      <c r="K23" s="14"/>
      <c r="L23" s="14"/>
      <c r="M23" s="14"/>
      <c r="N23" s="13">
        <f t="shared" si="0"/>
        <v>2708.16</v>
      </c>
      <c r="O23" s="20">
        <f>'Apr 22'!$N23+'Mar 22'!$O23</f>
        <v>11027.77</v>
      </c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</row>
    <row r="24" spans="1:153" x14ac:dyDescent="0.25">
      <c r="A24" s="21" t="s">
        <v>35</v>
      </c>
      <c r="B24" s="168">
        <v>678.47</v>
      </c>
      <c r="C24" s="11">
        <v>2024.96</v>
      </c>
      <c r="D24" s="11"/>
      <c r="E24" s="169"/>
      <c r="F24" s="11"/>
      <c r="G24" s="11"/>
      <c r="H24" s="11"/>
      <c r="I24" s="11"/>
      <c r="J24" s="11"/>
      <c r="K24" s="11"/>
      <c r="L24" s="11"/>
      <c r="M24" s="11"/>
      <c r="N24" s="13">
        <f t="shared" si="0"/>
        <v>2703.4300000000003</v>
      </c>
      <c r="O24" s="20">
        <f>'Apr 22'!$N24+'Mar 22'!$O24</f>
        <v>10792.640000000001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</row>
    <row r="25" spans="1:153" s="58" customFormat="1" x14ac:dyDescent="0.25">
      <c r="A25" s="19" t="s">
        <v>36</v>
      </c>
      <c r="B25" s="168">
        <v>683.2</v>
      </c>
      <c r="C25" s="11">
        <v>2024.96</v>
      </c>
      <c r="D25" s="14"/>
      <c r="E25" s="150"/>
      <c r="F25" s="14"/>
      <c r="G25" s="14"/>
      <c r="H25" s="14"/>
      <c r="I25" s="14"/>
      <c r="J25" s="14"/>
      <c r="K25" s="14"/>
      <c r="L25" s="14"/>
      <c r="M25" s="14"/>
      <c r="N25" s="13">
        <f t="shared" si="0"/>
        <v>2708.16</v>
      </c>
      <c r="O25" s="20">
        <f>'Apr 22'!$N25+'Mar 22'!$O25</f>
        <v>10811.56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</row>
    <row r="26" spans="1:153" s="58" customFormat="1" x14ac:dyDescent="0.25">
      <c r="A26" s="19" t="s">
        <v>37</v>
      </c>
      <c r="B26" s="168">
        <v>690.4</v>
      </c>
      <c r="C26" s="11">
        <v>2024.96</v>
      </c>
      <c r="D26" s="14"/>
      <c r="E26" s="150"/>
      <c r="F26" s="14"/>
      <c r="G26" s="14"/>
      <c r="H26" s="14"/>
      <c r="I26" s="14"/>
      <c r="J26" s="14"/>
      <c r="K26" s="14"/>
      <c r="L26" s="14"/>
      <c r="M26" s="14"/>
      <c r="N26" s="13">
        <f t="shared" si="0"/>
        <v>2715.36</v>
      </c>
      <c r="O26" s="20">
        <f>'Apr 22'!$N26+'Mar 22'!$O26</f>
        <v>10840.36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</row>
    <row r="27" spans="1:153" s="58" customFormat="1" x14ac:dyDescent="0.25">
      <c r="A27" s="19" t="s">
        <v>38</v>
      </c>
      <c r="B27" s="168">
        <v>595.24</v>
      </c>
      <c r="C27" s="11">
        <v>2024.96</v>
      </c>
      <c r="D27" s="11"/>
      <c r="E27" s="150"/>
      <c r="F27" s="150"/>
      <c r="G27" s="11"/>
      <c r="H27" s="11"/>
      <c r="I27" s="11"/>
      <c r="J27" s="11"/>
      <c r="K27" s="11"/>
      <c r="L27" s="11"/>
      <c r="M27" s="11"/>
      <c r="N27" s="13">
        <f t="shared" si="0"/>
        <v>2620.1999999999998</v>
      </c>
      <c r="O27" s="20">
        <f>'Apr 22'!$N27+'Mar 22'!$O27</f>
        <v>10723.599999999999</v>
      </c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</row>
    <row r="28" spans="1:153" s="56" customFormat="1" ht="12" customHeight="1" x14ac:dyDescent="0.25">
      <c r="A28" s="21" t="s">
        <v>39</v>
      </c>
      <c r="B28" s="168">
        <v>416.54</v>
      </c>
      <c r="C28" s="11">
        <v>2024.96</v>
      </c>
      <c r="D28" s="14"/>
      <c r="E28" s="150">
        <f>408.57+355.08+596.46</f>
        <v>1360.1100000000001</v>
      </c>
      <c r="F28" s="14"/>
      <c r="G28" s="14"/>
      <c r="H28" s="14"/>
      <c r="I28" s="14"/>
      <c r="J28" s="14"/>
      <c r="K28" s="14"/>
      <c r="L28" s="14"/>
      <c r="M28" s="11">
        <v>459.96</v>
      </c>
      <c r="N28" s="13">
        <f t="shared" si="0"/>
        <v>4261.57</v>
      </c>
      <c r="O28" s="20">
        <f>'Apr 22'!$N28+'Mar 22'!$O28</f>
        <v>13170.529999999999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</row>
    <row r="29" spans="1:153" s="58" customFormat="1" x14ac:dyDescent="0.25">
      <c r="A29" s="21" t="s">
        <v>40</v>
      </c>
      <c r="B29" s="168">
        <v>683.2</v>
      </c>
      <c r="C29" s="11">
        <v>2024.96</v>
      </c>
      <c r="D29" s="11"/>
      <c r="E29" s="169"/>
      <c r="F29" s="11">
        <v>3017.02</v>
      </c>
      <c r="G29" s="11"/>
      <c r="H29" s="11"/>
      <c r="I29" s="11"/>
      <c r="J29" s="11"/>
      <c r="K29" s="11"/>
      <c r="L29" s="11"/>
      <c r="M29" s="11"/>
      <c r="N29" s="13">
        <f t="shared" si="0"/>
        <v>5725.18</v>
      </c>
      <c r="O29" s="20">
        <f>'Apr 22'!$N29+'Mar 22'!$O29</f>
        <v>13828.58</v>
      </c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</row>
    <row r="30" spans="1:153" s="56" customFormat="1" x14ac:dyDescent="0.25">
      <c r="A30" s="19" t="s">
        <v>41</v>
      </c>
      <c r="B30" s="168">
        <v>905.25</v>
      </c>
      <c r="C30" s="11">
        <v>2024.96</v>
      </c>
      <c r="D30" s="16"/>
      <c r="E30" s="150">
        <f>55.71+220.37+64.5+74.52</f>
        <v>415.09999999999997</v>
      </c>
      <c r="F30" s="16">
        <v>3079.28</v>
      </c>
      <c r="G30" s="17"/>
      <c r="H30" s="14">
        <v>459.96</v>
      </c>
      <c r="I30" s="14"/>
      <c r="J30" s="14"/>
      <c r="K30" s="14"/>
      <c r="L30" s="17"/>
      <c r="M30" s="16"/>
      <c r="N30" s="13">
        <f t="shared" si="0"/>
        <v>6884.55</v>
      </c>
      <c r="O30" s="20">
        <f>'Apr 22'!$N30+'Mar 22'!$O30</f>
        <v>17412.68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</row>
    <row r="31" spans="1:153" s="58" customFormat="1" x14ac:dyDescent="0.25">
      <c r="A31" s="21" t="s">
        <v>42</v>
      </c>
      <c r="B31" s="168">
        <v>672.6</v>
      </c>
      <c r="C31" s="11">
        <v>2024.96</v>
      </c>
      <c r="D31" s="11"/>
      <c r="E31" s="169"/>
      <c r="F31" s="11"/>
      <c r="G31" s="11"/>
      <c r="H31" s="11"/>
      <c r="I31" s="11"/>
      <c r="J31" s="11"/>
      <c r="K31" s="11"/>
      <c r="L31" s="11"/>
      <c r="M31" s="11">
        <v>459.96</v>
      </c>
      <c r="N31" s="13">
        <f t="shared" si="0"/>
        <v>3157.52</v>
      </c>
      <c r="O31" s="20">
        <f>'Apr 22'!$N31+'Mar 22'!$O31</f>
        <v>12609</v>
      </c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</row>
    <row r="32" spans="1:153" s="56" customFormat="1" x14ac:dyDescent="0.25">
      <c r="A32" s="19" t="s">
        <v>43</v>
      </c>
      <c r="B32" s="168">
        <v>29.43</v>
      </c>
      <c r="C32" s="11">
        <v>2024.96</v>
      </c>
      <c r="D32" s="14"/>
      <c r="E32" s="150"/>
      <c r="F32" s="14"/>
      <c r="G32" s="14"/>
      <c r="H32" s="14"/>
      <c r="I32" s="14"/>
      <c r="J32" s="14">
        <v>459.96</v>
      </c>
      <c r="K32" s="14"/>
      <c r="L32" s="14"/>
      <c r="M32" s="14"/>
      <c r="N32" s="13">
        <f t="shared" si="0"/>
        <v>2514.35</v>
      </c>
      <c r="O32" s="20">
        <f>'Apr 22'!$N32+'Mar 22'!$O32</f>
        <v>11562.480000000001</v>
      </c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</row>
    <row r="33" spans="1:153" s="58" customFormat="1" x14ac:dyDescent="0.25">
      <c r="A33" s="19" t="s">
        <v>44</v>
      </c>
      <c r="B33" s="168">
        <v>871.49</v>
      </c>
      <c r="C33" s="11">
        <v>2024.96</v>
      </c>
      <c r="D33" s="11"/>
      <c r="E33" s="169">
        <v>628.89</v>
      </c>
      <c r="F33" s="11"/>
      <c r="G33" s="11"/>
      <c r="H33" s="11"/>
      <c r="I33" s="11"/>
      <c r="J33" s="11"/>
      <c r="K33" s="11"/>
      <c r="L33" s="11"/>
      <c r="M33" s="11">
        <v>459.96</v>
      </c>
      <c r="N33" s="13">
        <f t="shared" si="0"/>
        <v>3985.2999999999997</v>
      </c>
      <c r="O33" s="20">
        <f>'Apr 22'!$N33+'Mar 22'!$O33</f>
        <v>14096.14</v>
      </c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</row>
    <row r="34" spans="1:153" s="58" customFormat="1" x14ac:dyDescent="0.25">
      <c r="A34" s="19" t="s">
        <v>45</v>
      </c>
      <c r="B34" s="168">
        <v>499.87</v>
      </c>
      <c r="C34" s="11">
        <v>2024.96</v>
      </c>
      <c r="D34" s="14"/>
      <c r="E34" s="150"/>
      <c r="F34" s="14"/>
      <c r="G34" s="14"/>
      <c r="H34" s="14"/>
      <c r="I34" s="14"/>
      <c r="J34" s="14"/>
      <c r="K34" s="14"/>
      <c r="L34" s="14"/>
      <c r="M34" s="14"/>
      <c r="N34" s="13">
        <f t="shared" si="0"/>
        <v>2524.83</v>
      </c>
      <c r="O34" s="20">
        <f>'Apr 22'!$N34+'Mar 22'!$O34</f>
        <v>10202.5</v>
      </c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</row>
    <row r="35" spans="1:153" s="56" customFormat="1" x14ac:dyDescent="0.25">
      <c r="A35" s="19" t="s">
        <v>46</v>
      </c>
      <c r="B35" s="168">
        <v>683.2</v>
      </c>
      <c r="C35" s="11">
        <v>2024.96</v>
      </c>
      <c r="D35" s="11"/>
      <c r="E35" s="169"/>
      <c r="F35" s="11">
        <v>4380.45</v>
      </c>
      <c r="G35" s="11"/>
      <c r="H35" s="11"/>
      <c r="I35" s="11"/>
      <c r="J35" s="11"/>
      <c r="K35" s="11"/>
      <c r="L35" s="11"/>
      <c r="M35" s="11"/>
      <c r="N35" s="13">
        <f t="shared" si="0"/>
        <v>7088.61</v>
      </c>
      <c r="O35" s="20">
        <f>'Apr 22'!$N35+'Mar 22'!$O35</f>
        <v>15416.779999999999</v>
      </c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</row>
    <row r="36" spans="1:153" s="58" customFormat="1" x14ac:dyDescent="0.25">
      <c r="A36" s="21" t="s">
        <v>47</v>
      </c>
      <c r="B36" s="168">
        <v>964.21</v>
      </c>
      <c r="C36" s="11">
        <v>2024.96</v>
      </c>
      <c r="D36" s="14"/>
      <c r="E36" s="177"/>
      <c r="F36" s="14"/>
      <c r="G36" s="14"/>
      <c r="H36" s="14"/>
      <c r="I36" s="14"/>
      <c r="J36" s="14"/>
      <c r="K36" s="14"/>
      <c r="L36" s="14"/>
      <c r="M36" s="14"/>
      <c r="N36" s="13">
        <f t="shared" si="0"/>
        <v>2989.17</v>
      </c>
      <c r="O36" s="20">
        <f>'Apr 22'!$N36+'Mar 22'!$O36</f>
        <v>11935.6</v>
      </c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</row>
    <row r="37" spans="1:153" s="56" customFormat="1" x14ac:dyDescent="0.25">
      <c r="A37" s="19" t="s">
        <v>48</v>
      </c>
      <c r="B37" s="168">
        <v>599.41</v>
      </c>
      <c r="C37" s="11">
        <v>2024.96</v>
      </c>
      <c r="D37" s="11"/>
      <c r="E37" s="168"/>
      <c r="F37" s="11"/>
      <c r="G37" s="11"/>
      <c r="H37" s="11"/>
      <c r="I37" s="11"/>
      <c r="J37" s="11">
        <v>459.96</v>
      </c>
      <c r="K37" s="11"/>
      <c r="L37" s="11"/>
      <c r="M37" s="11"/>
      <c r="N37" s="13">
        <f t="shared" si="0"/>
        <v>3084.33</v>
      </c>
      <c r="O37" s="20">
        <f>'Apr 22'!$N37+'Mar 22'!$O37</f>
        <v>12316.24</v>
      </c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</row>
    <row r="38" spans="1:153" s="58" customFormat="1" x14ac:dyDescent="0.25">
      <c r="A38" s="21" t="s">
        <v>49</v>
      </c>
      <c r="B38" s="168">
        <v>584.1</v>
      </c>
      <c r="C38" s="11">
        <v>2024.96</v>
      </c>
      <c r="D38" s="79"/>
      <c r="E38" s="178"/>
      <c r="F38" s="22"/>
      <c r="G38" s="22"/>
      <c r="H38" s="22"/>
      <c r="I38" s="22"/>
      <c r="J38" s="22"/>
      <c r="K38" s="22"/>
      <c r="L38" s="22"/>
      <c r="M38" s="22"/>
      <c r="N38" s="13">
        <f t="shared" si="0"/>
        <v>2609.06</v>
      </c>
      <c r="O38" s="20">
        <f>'Apr 22'!$N38+'Mar 22'!$O38</f>
        <v>11819.97</v>
      </c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</row>
    <row r="39" spans="1:153" s="56" customFormat="1" x14ac:dyDescent="0.25">
      <c r="A39" s="19" t="s">
        <v>50</v>
      </c>
      <c r="B39" s="168">
        <v>433.2</v>
      </c>
      <c r="C39" s="11">
        <v>2024.96</v>
      </c>
      <c r="D39" s="179"/>
      <c r="E39" s="179"/>
      <c r="F39" s="180"/>
      <c r="G39" s="168"/>
      <c r="H39" s="168"/>
      <c r="I39" s="168">
        <v>1379.88</v>
      </c>
      <c r="J39" s="168"/>
      <c r="K39" s="168"/>
      <c r="L39" s="168"/>
      <c r="M39" s="168"/>
      <c r="N39" s="13">
        <f t="shared" si="0"/>
        <v>3838.04</v>
      </c>
      <c r="O39" s="20">
        <f>'Apr 22'!$N39+'Mar 22'!$O39</f>
        <v>17730.04</v>
      </c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</row>
    <row r="40" spans="1:153" s="58" customFormat="1" ht="13.8" x14ac:dyDescent="0.25">
      <c r="A40" s="142" t="s">
        <v>51</v>
      </c>
      <c r="B40" s="168">
        <v>541.54</v>
      </c>
      <c r="C40" s="11">
        <v>2024.96</v>
      </c>
      <c r="D40" s="168"/>
      <c r="E40" s="168"/>
      <c r="F40" s="168"/>
      <c r="G40" s="168"/>
      <c r="H40" s="175"/>
      <c r="I40" s="168"/>
      <c r="J40" s="168"/>
      <c r="K40" s="168"/>
      <c r="L40" s="168"/>
      <c r="M40" s="168"/>
      <c r="N40" s="13">
        <f t="shared" si="0"/>
        <v>2566.5</v>
      </c>
      <c r="O40" s="20">
        <f>'Apr 22'!$N40+'Mar 22'!$O40</f>
        <v>10244.92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</row>
    <row r="41" spans="1:153" s="56" customFormat="1" ht="13.5" customHeight="1" x14ac:dyDescent="0.25">
      <c r="A41" s="69" t="s">
        <v>52</v>
      </c>
      <c r="B41" s="168">
        <v>515.17999999999995</v>
      </c>
      <c r="C41" s="11">
        <v>2024.96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3">
        <f t="shared" si="0"/>
        <v>2540.14</v>
      </c>
      <c r="O41" s="20">
        <f>'Apr 22'!$N41+'Mar 22'!$O41</f>
        <v>10139.48</v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</row>
    <row r="42" spans="1:153" s="58" customFormat="1" ht="14.4" thickBot="1" x14ac:dyDescent="0.3">
      <c r="A42" s="78" t="s">
        <v>53</v>
      </c>
      <c r="B42" s="168">
        <v>757.28</v>
      </c>
      <c r="C42" s="11">
        <v>2024.96</v>
      </c>
      <c r="D42" s="125"/>
      <c r="E42" s="181">
        <f>903.53+510.94</f>
        <v>1414.47</v>
      </c>
      <c r="F42" s="125">
        <v>4662.84</v>
      </c>
      <c r="G42" s="125"/>
      <c r="H42" s="125"/>
      <c r="I42" s="125"/>
      <c r="J42" s="175"/>
      <c r="K42" s="125"/>
      <c r="L42" s="125"/>
      <c r="M42" s="125"/>
      <c r="N42" s="13">
        <f t="shared" si="0"/>
        <v>8859.5499999999993</v>
      </c>
      <c r="O42" s="20">
        <f>'Apr 22'!$N42+'Mar 22'!$O42</f>
        <v>18203.129999999997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</row>
    <row r="43" spans="1:153" ht="14.4" thickTop="1" thickBot="1" x14ac:dyDescent="0.3">
      <c r="A43" s="67"/>
      <c r="B43" s="171">
        <f>SUM(B3:B42)</f>
        <v>24481.630000000005</v>
      </c>
      <c r="C43" s="68">
        <f>SUM(C3:C42)</f>
        <v>79479.680000000022</v>
      </c>
      <c r="D43" s="68">
        <f t="shared" ref="D43:N43" si="1">SUM(D3:D42)</f>
        <v>0</v>
      </c>
      <c r="E43" s="68">
        <f t="shared" si="1"/>
        <v>9801.73</v>
      </c>
      <c r="F43" s="68">
        <f t="shared" si="1"/>
        <v>26977.72</v>
      </c>
      <c r="G43" s="68">
        <f t="shared" si="1"/>
        <v>2299.8000000000002</v>
      </c>
      <c r="H43" s="68">
        <f t="shared" si="1"/>
        <v>459.96</v>
      </c>
      <c r="I43" s="68">
        <f t="shared" si="1"/>
        <v>1379.88</v>
      </c>
      <c r="J43" s="68">
        <f t="shared" si="1"/>
        <v>1379.8799999999999</v>
      </c>
      <c r="K43" s="68">
        <f t="shared" si="1"/>
        <v>0</v>
      </c>
      <c r="L43" s="68">
        <f t="shared" si="1"/>
        <v>0</v>
      </c>
      <c r="M43" s="68">
        <f t="shared" si="1"/>
        <v>2299.7999999999997</v>
      </c>
      <c r="N43" s="68">
        <f t="shared" si="1"/>
        <v>148560.08000000002</v>
      </c>
      <c r="O43" s="68">
        <f>SUM(O3:O42)</f>
        <v>504762.30999999982</v>
      </c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</row>
    <row r="44" spans="1:153" ht="13.8" thickTop="1" x14ac:dyDescent="0.2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53" x14ac:dyDescent="0.25">
      <c r="B45" s="97"/>
    </row>
    <row r="46" spans="1:153" x14ac:dyDescent="0.25">
      <c r="B46" s="97"/>
    </row>
    <row r="47" spans="1:153" x14ac:dyDescent="0.25">
      <c r="B47" s="5"/>
    </row>
    <row r="48" spans="1:153" x14ac:dyDescent="0.25">
      <c r="B48" s="97"/>
    </row>
    <row r="49" spans="2:2" x14ac:dyDescent="0.25">
      <c r="B49" s="5"/>
    </row>
  </sheetData>
  <sheetProtection algorithmName="SHA-512" hashValue="BqaE854+dHV4bx+oCw42pIjmXwcsE5I1PPxWF3sKoAfpeYpZIYinaMmuj0n0ZJU/8WNS7KPzCpdlxdGS+zdqDg==" saltValue="QztM2qngUJZ5E2D0MIvHkg==" spinCount="100000" sheet="1" objects="1" scenarios="1"/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63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45"/>
  <sheetViews>
    <sheetView zoomScaleNormal="100" workbookViewId="0">
      <pane xSplit="1" topLeftCell="B1" activePane="topRight" state="frozen"/>
      <selection pane="topRight" activeCell="E24" sqref="E24"/>
    </sheetView>
  </sheetViews>
  <sheetFormatPr defaultColWidth="12.6640625" defaultRowHeight="13.2" x14ac:dyDescent="0.25"/>
  <cols>
    <col min="1" max="1" width="18.88671875" bestFit="1" customWidth="1"/>
    <col min="2" max="2" width="12.33203125" customWidth="1"/>
    <col min="3" max="3" width="16.5546875" bestFit="1" customWidth="1"/>
    <col min="4" max="4" width="12.33203125" bestFit="1" customWidth="1"/>
    <col min="5" max="5" width="10.33203125" bestFit="1" customWidth="1"/>
    <col min="6" max="6" width="11.2187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2" customWidth="1"/>
  </cols>
  <sheetData>
    <row r="1" spans="1:87" ht="17.399999999999999" x14ac:dyDescent="0.3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7" s="6" customFormat="1" ht="66.599999999999994" thickBot="1" x14ac:dyDescent="0.3">
      <c r="A2" s="8" t="s">
        <v>1</v>
      </c>
      <c r="B2" s="172" t="s">
        <v>2</v>
      </c>
      <c r="C2" s="172" t="s">
        <v>3</v>
      </c>
      <c r="D2" s="172" t="s">
        <v>4</v>
      </c>
      <c r="E2" s="172" t="s">
        <v>5</v>
      </c>
      <c r="F2" s="172" t="s">
        <v>6</v>
      </c>
      <c r="G2" s="173" t="s">
        <v>7</v>
      </c>
      <c r="H2" s="172" t="s">
        <v>8</v>
      </c>
      <c r="I2" s="173" t="s">
        <v>9</v>
      </c>
      <c r="J2" s="172" t="s">
        <v>10</v>
      </c>
      <c r="K2" s="172" t="s">
        <v>11</v>
      </c>
      <c r="L2" s="172" t="s">
        <v>12</v>
      </c>
      <c r="M2" s="172" t="s">
        <v>60</v>
      </c>
      <c r="N2" s="172" t="s">
        <v>13</v>
      </c>
      <c r="O2" s="174" t="s">
        <v>64</v>
      </c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</row>
    <row r="3" spans="1:87" x14ac:dyDescent="0.25">
      <c r="A3" s="143" t="s">
        <v>14</v>
      </c>
      <c r="B3" s="168">
        <v>506.54</v>
      </c>
      <c r="C3" s="11">
        <v>2024.96</v>
      </c>
      <c r="D3" s="11"/>
      <c r="E3" s="150"/>
      <c r="F3" s="11"/>
      <c r="G3" s="11"/>
      <c r="H3" s="11"/>
      <c r="I3" s="11"/>
      <c r="J3" s="11"/>
      <c r="K3" s="11"/>
      <c r="L3" s="11"/>
      <c r="M3" s="11"/>
      <c r="N3" s="13">
        <f t="shared" ref="N3:N42" si="0">SUM(B3:M3)</f>
        <v>2531.5</v>
      </c>
      <c r="O3" s="20">
        <f>'May 22'!$N3+'Apr 22'!$O3</f>
        <v>12776.42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</row>
    <row r="4" spans="1:87" s="58" customFormat="1" x14ac:dyDescent="0.25">
      <c r="A4" s="21" t="s">
        <v>15</v>
      </c>
      <c r="B4" s="168">
        <v>648.20000000000005</v>
      </c>
      <c r="C4" s="11">
        <v>2024.96</v>
      </c>
      <c r="D4" s="14"/>
      <c r="E4" s="169"/>
      <c r="F4" s="14">
        <v>952.93</v>
      </c>
      <c r="G4" s="14">
        <v>2299.8000000000002</v>
      </c>
      <c r="H4" s="14"/>
      <c r="I4" s="14"/>
      <c r="J4" s="14"/>
      <c r="K4" s="14"/>
      <c r="L4" s="14"/>
      <c r="M4" s="14"/>
      <c r="N4" s="13">
        <f t="shared" si="0"/>
        <v>5925.8899999999994</v>
      </c>
      <c r="O4" s="20">
        <f>'May 22'!$N4+'Apr 22'!$O4</f>
        <v>34378.380000000005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</row>
    <row r="5" spans="1:87" s="58" customFormat="1" x14ac:dyDescent="0.25">
      <c r="A5" s="21" t="s">
        <v>16</v>
      </c>
      <c r="B5" s="168">
        <v>529.51</v>
      </c>
      <c r="C5" s="11">
        <v>2024.96</v>
      </c>
      <c r="D5" s="14"/>
      <c r="E5" s="169"/>
      <c r="F5" s="14"/>
      <c r="G5" s="14"/>
      <c r="H5" s="14"/>
      <c r="I5" s="14"/>
      <c r="J5" s="14"/>
      <c r="K5" s="14"/>
      <c r="L5" s="14"/>
      <c r="M5" s="14"/>
      <c r="N5" s="13">
        <f t="shared" si="0"/>
        <v>2554.4700000000003</v>
      </c>
      <c r="O5" s="20">
        <f>'May 22'!$N5+'Apr 22'!$O5</f>
        <v>13450.720000000001</v>
      </c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</row>
    <row r="6" spans="1:87" x14ac:dyDescent="0.25">
      <c r="A6" s="19" t="s">
        <v>17</v>
      </c>
      <c r="B6" s="168">
        <v>666.54</v>
      </c>
      <c r="C6" s="11">
        <v>2024.96</v>
      </c>
      <c r="D6" s="11"/>
      <c r="E6" s="150"/>
      <c r="F6" s="11"/>
      <c r="G6" s="11"/>
      <c r="H6" s="11"/>
      <c r="I6" s="11"/>
      <c r="J6" s="11"/>
      <c r="K6" s="11"/>
      <c r="L6" s="11"/>
      <c r="M6" s="11"/>
      <c r="N6" s="13">
        <f t="shared" si="0"/>
        <v>2691.5</v>
      </c>
      <c r="O6" s="20">
        <f>'May 22'!$N6+'Apr 22'!$O6</f>
        <v>13436.42</v>
      </c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</row>
    <row r="7" spans="1:87" ht="13.8" x14ac:dyDescent="0.25">
      <c r="A7" s="21" t="s">
        <v>18</v>
      </c>
      <c r="B7" s="168">
        <v>770.25</v>
      </c>
      <c r="C7" s="11">
        <v>2024.96</v>
      </c>
      <c r="D7" s="14"/>
      <c r="E7" s="169">
        <f>543.35+861.47+409.89+285.68+422.74</f>
        <v>2523.13</v>
      </c>
      <c r="F7" s="14"/>
      <c r="G7" s="175"/>
      <c r="H7" s="14"/>
      <c r="I7" s="14"/>
      <c r="J7" s="14"/>
      <c r="K7" s="14"/>
      <c r="L7" s="14"/>
      <c r="M7" s="14"/>
      <c r="N7" s="13">
        <f t="shared" si="0"/>
        <v>5318.34</v>
      </c>
      <c r="O7" s="20">
        <f>'May 22'!$N7+'Apr 22'!$O7</f>
        <v>16618.099999999999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</row>
    <row r="8" spans="1:87" s="59" customFormat="1" x14ac:dyDescent="0.25">
      <c r="A8" s="21" t="s">
        <v>19</v>
      </c>
      <c r="B8" s="168">
        <v>0</v>
      </c>
      <c r="C8" s="11">
        <v>0</v>
      </c>
      <c r="D8" s="11"/>
      <c r="E8" s="150"/>
      <c r="F8" s="11"/>
      <c r="G8" s="11"/>
      <c r="H8" s="11"/>
      <c r="I8" s="11"/>
      <c r="J8" s="11"/>
      <c r="K8" s="11"/>
      <c r="L8" s="11"/>
      <c r="M8" s="11"/>
      <c r="N8" s="13">
        <f t="shared" si="0"/>
        <v>0</v>
      </c>
      <c r="O8" s="20">
        <f>'May 22'!$N8+'Apr 22'!$O8</f>
        <v>8184.66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</row>
    <row r="9" spans="1:87" s="58" customFormat="1" x14ac:dyDescent="0.25">
      <c r="A9" s="19" t="s">
        <v>20</v>
      </c>
      <c r="B9" s="168">
        <v>618.67999999999995</v>
      </c>
      <c r="C9" s="11">
        <v>2024.96</v>
      </c>
      <c r="D9" s="11"/>
      <c r="E9" s="150"/>
      <c r="F9" s="11"/>
      <c r="G9" s="11"/>
      <c r="H9" s="11"/>
      <c r="I9" s="11"/>
      <c r="J9" s="11"/>
      <c r="K9" s="11"/>
      <c r="L9" s="11"/>
      <c r="M9" s="11"/>
      <c r="N9" s="13">
        <f t="shared" si="0"/>
        <v>2643.64</v>
      </c>
      <c r="O9" s="20">
        <f>'May 22'!$N9+'Apr 22'!$O9</f>
        <v>13337.119999999999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</row>
    <row r="10" spans="1:87" s="59" customFormat="1" x14ac:dyDescent="0.25">
      <c r="A10" s="21" t="s">
        <v>21</v>
      </c>
      <c r="B10" s="168">
        <v>683.2</v>
      </c>
      <c r="C10" s="11">
        <v>2024.96</v>
      </c>
      <c r="D10" s="14"/>
      <c r="E10" s="169"/>
      <c r="F10" s="14"/>
      <c r="G10" s="14"/>
      <c r="H10" s="14"/>
      <c r="I10" s="14"/>
      <c r="J10" s="14"/>
      <c r="K10" s="14"/>
      <c r="L10" s="14"/>
      <c r="M10" s="14"/>
      <c r="N10" s="13">
        <f t="shared" si="0"/>
        <v>2708.16</v>
      </c>
      <c r="O10" s="20">
        <f>'May 22'!$N10+'Apr 22'!$O10</f>
        <v>13721.869999999999</v>
      </c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</row>
    <row r="11" spans="1:87" s="58" customFormat="1" x14ac:dyDescent="0.25">
      <c r="A11" s="19" t="s">
        <v>22</v>
      </c>
      <c r="B11" s="168">
        <v>610.35</v>
      </c>
      <c r="C11" s="11">
        <v>2024.96</v>
      </c>
      <c r="D11" s="11"/>
      <c r="E11" s="181"/>
      <c r="F11" s="11"/>
      <c r="G11" s="11"/>
      <c r="H11" s="11"/>
      <c r="I11" s="11"/>
      <c r="J11" s="11"/>
      <c r="K11" s="11"/>
      <c r="L11" s="11"/>
      <c r="M11" s="11"/>
      <c r="N11" s="13">
        <f t="shared" si="0"/>
        <v>2635.31</v>
      </c>
      <c r="O11" s="20">
        <f>'May 22'!$N11+'Apr 22'!$O11</f>
        <v>13360.42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</row>
    <row r="12" spans="1:87" s="59" customFormat="1" ht="13.8" x14ac:dyDescent="0.25">
      <c r="A12" s="19" t="s">
        <v>23</v>
      </c>
      <c r="B12" s="168">
        <v>0</v>
      </c>
      <c r="C12" s="11">
        <v>2024.96</v>
      </c>
      <c r="D12" s="14"/>
      <c r="E12" s="169"/>
      <c r="F12" s="14"/>
      <c r="G12" s="14"/>
      <c r="H12" s="14"/>
      <c r="I12" s="14"/>
      <c r="J12" s="175"/>
      <c r="K12" s="14"/>
      <c r="L12" s="14"/>
      <c r="M12" s="14"/>
      <c r="N12" s="13">
        <f t="shared" si="0"/>
        <v>2024.96</v>
      </c>
      <c r="O12" s="20">
        <f>'May 22'!$N12+'Apr 22'!$O12</f>
        <v>11501.3</v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</row>
    <row r="13" spans="1:87" s="58" customFormat="1" ht="13.8" x14ac:dyDescent="0.25">
      <c r="A13" s="21" t="s">
        <v>24</v>
      </c>
      <c r="B13" s="168">
        <v>766.54</v>
      </c>
      <c r="C13" s="11">
        <v>2024.96</v>
      </c>
      <c r="D13" s="11"/>
      <c r="E13" s="150"/>
      <c r="F13" s="11"/>
      <c r="G13" s="11"/>
      <c r="H13" s="11"/>
      <c r="I13" s="11"/>
      <c r="J13" s="175"/>
      <c r="K13" s="11"/>
      <c r="L13" s="11"/>
      <c r="M13" s="11"/>
      <c r="N13" s="13">
        <f t="shared" si="0"/>
        <v>2791.5</v>
      </c>
      <c r="O13" s="20">
        <f>'May 22'!$N13+'Apr 22'!$O13</f>
        <v>14076.42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</row>
    <row r="14" spans="1:87" x14ac:dyDescent="0.25">
      <c r="A14" s="19" t="s">
        <v>25</v>
      </c>
      <c r="B14" s="168">
        <v>777.83</v>
      </c>
      <c r="C14" s="11">
        <v>2024.96</v>
      </c>
      <c r="D14" s="14"/>
      <c r="E14" s="169"/>
      <c r="F14" s="14"/>
      <c r="G14" s="14"/>
      <c r="H14" s="14"/>
      <c r="I14" s="14"/>
      <c r="J14" s="14">
        <v>459.96</v>
      </c>
      <c r="K14" s="14"/>
      <c r="L14" s="14"/>
      <c r="M14" s="14"/>
      <c r="N14" s="13">
        <f t="shared" si="0"/>
        <v>3262.75</v>
      </c>
      <c r="O14" s="20">
        <f>'May 22'!$N14+'Apr 22'!$O14</f>
        <v>20876.509999999998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</row>
    <row r="15" spans="1:87" s="58" customFormat="1" x14ac:dyDescent="0.25">
      <c r="A15" s="21" t="s">
        <v>26</v>
      </c>
      <c r="B15" s="168">
        <v>648.20000000000005</v>
      </c>
      <c r="C15" s="11">
        <v>2024.96</v>
      </c>
      <c r="D15" s="11"/>
      <c r="E15" s="150"/>
      <c r="F15" s="11"/>
      <c r="G15" s="11"/>
      <c r="H15" s="11"/>
      <c r="I15" s="11"/>
      <c r="J15" s="11"/>
      <c r="K15" s="11"/>
      <c r="L15" s="11"/>
      <c r="M15" s="11"/>
      <c r="N15" s="13">
        <f t="shared" si="0"/>
        <v>2673.16</v>
      </c>
      <c r="O15" s="20">
        <f>'May 22'!$N15+'Apr 22'!$O15</f>
        <v>13729.66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</row>
    <row r="16" spans="1:87" x14ac:dyDescent="0.25">
      <c r="A16" s="21" t="s">
        <v>27</v>
      </c>
      <c r="B16" s="168">
        <v>605.4</v>
      </c>
      <c r="C16" s="11">
        <v>2024.96</v>
      </c>
      <c r="D16" s="11"/>
      <c r="E16" s="150"/>
      <c r="F16" s="11"/>
      <c r="G16" s="11"/>
      <c r="H16" s="11"/>
      <c r="I16" s="11"/>
      <c r="J16" s="11"/>
      <c r="K16" s="11"/>
      <c r="L16" s="11"/>
      <c r="M16" s="11"/>
      <c r="N16" s="13">
        <f t="shared" si="0"/>
        <v>2630.36</v>
      </c>
      <c r="O16" s="20">
        <f>'May 22'!$N16+'Apr 22'!$O16</f>
        <v>13270.720000000001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</row>
    <row r="17" spans="1:87" s="58" customFormat="1" ht="13.8" x14ac:dyDescent="0.25">
      <c r="A17" s="19" t="s">
        <v>28</v>
      </c>
      <c r="B17" s="168">
        <v>648.20000000000005</v>
      </c>
      <c r="C17" s="11">
        <v>2024.96</v>
      </c>
      <c r="D17" s="14"/>
      <c r="E17" s="169"/>
      <c r="F17" s="14">
        <v>4342.6099999999997</v>
      </c>
      <c r="G17" s="14"/>
      <c r="H17" s="14"/>
      <c r="I17" s="175"/>
      <c r="J17" s="14"/>
      <c r="K17" s="14"/>
      <c r="L17" s="14"/>
      <c r="M17" s="14"/>
      <c r="N17" s="13">
        <f t="shared" si="0"/>
        <v>7015.7699999999995</v>
      </c>
      <c r="O17" s="20">
        <f>'May 22'!$N17+'Apr 22'!$O17</f>
        <v>17827.329999999998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</row>
    <row r="18" spans="1:87" s="59" customFormat="1" x14ac:dyDescent="0.25">
      <c r="A18" s="19" t="s">
        <v>29</v>
      </c>
      <c r="B18" s="168">
        <v>648.20000000000005</v>
      </c>
      <c r="C18" s="11">
        <v>2024.96</v>
      </c>
      <c r="D18" s="11"/>
      <c r="E18" s="150">
        <f>687.02+438.69+474.85+455.39</f>
        <v>2055.9499999999998</v>
      </c>
      <c r="F18" s="11"/>
      <c r="G18" s="11"/>
      <c r="H18" s="14"/>
      <c r="I18" s="11"/>
      <c r="J18" s="11"/>
      <c r="K18" s="11"/>
      <c r="L18" s="11"/>
      <c r="M18" s="11"/>
      <c r="N18" s="13">
        <f t="shared" si="0"/>
        <v>4729.1099999999997</v>
      </c>
      <c r="O18" s="20">
        <f>'May 22'!$N18+'Apr 22'!$O18</f>
        <v>17758.66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</row>
    <row r="19" spans="1:87" x14ac:dyDescent="0.25">
      <c r="A19" s="21" t="s">
        <v>30</v>
      </c>
      <c r="B19" s="168">
        <v>648.20000000000005</v>
      </c>
      <c r="C19" s="11">
        <v>2024.96</v>
      </c>
      <c r="D19" s="11"/>
      <c r="E19" s="150">
        <f>473.18+683.68+474.6</f>
        <v>1631.46</v>
      </c>
      <c r="F19" s="11">
        <v>3097.96</v>
      </c>
      <c r="G19" s="11"/>
      <c r="H19" s="11"/>
      <c r="I19" s="11"/>
      <c r="J19" s="11"/>
      <c r="K19" s="11"/>
      <c r="L19" s="11"/>
      <c r="M19" s="11">
        <v>459.96</v>
      </c>
      <c r="N19" s="13">
        <f t="shared" si="0"/>
        <v>7862.54</v>
      </c>
      <c r="O19" s="20">
        <f>'May 22'!$N19+'Apr 22'!$O19</f>
        <v>22961.88</v>
      </c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</row>
    <row r="20" spans="1:87" s="58" customFormat="1" x14ac:dyDescent="0.25">
      <c r="A20" s="19" t="s">
        <v>31</v>
      </c>
      <c r="B20" s="168">
        <v>545.71</v>
      </c>
      <c r="C20" s="11">
        <v>2024.96</v>
      </c>
      <c r="D20" s="14"/>
      <c r="E20" s="169"/>
      <c r="F20" s="14"/>
      <c r="G20" s="14"/>
      <c r="H20" s="14"/>
      <c r="I20" s="14"/>
      <c r="J20" s="14"/>
      <c r="K20" s="14"/>
      <c r="L20" s="14"/>
      <c r="M20" s="14"/>
      <c r="N20" s="13">
        <f t="shared" si="0"/>
        <v>2570.67</v>
      </c>
      <c r="O20" s="20">
        <f>'May 22'!$N20+'Apr 22'!$O20</f>
        <v>12972.27</v>
      </c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</row>
    <row r="21" spans="1:87" x14ac:dyDescent="0.25">
      <c r="A21" s="19" t="s">
        <v>32</v>
      </c>
      <c r="B21" s="168">
        <v>464.87</v>
      </c>
      <c r="C21" s="11">
        <v>2024.96</v>
      </c>
      <c r="D21" s="11"/>
      <c r="E21" s="150"/>
      <c r="F21" s="11"/>
      <c r="G21" s="11"/>
      <c r="H21" s="11"/>
      <c r="I21" s="11"/>
      <c r="J21" s="11"/>
      <c r="K21" s="11"/>
      <c r="L21" s="11"/>
      <c r="M21" s="11">
        <v>459.96</v>
      </c>
      <c r="N21" s="13">
        <f t="shared" si="0"/>
        <v>2949.79</v>
      </c>
      <c r="O21" s="20">
        <f>'May 22'!$N21+'Apr 22'!$O21</f>
        <v>15692.120000000003</v>
      </c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</row>
    <row r="22" spans="1:87" s="58" customFormat="1" x14ac:dyDescent="0.25">
      <c r="A22" s="19" t="s">
        <v>33</v>
      </c>
      <c r="B22" s="168">
        <v>648.20000000000005</v>
      </c>
      <c r="C22" s="11">
        <v>2024.96</v>
      </c>
      <c r="D22" s="14"/>
      <c r="E22" s="169">
        <f>690.36+490.47</f>
        <v>1180.83</v>
      </c>
      <c r="F22" s="14"/>
      <c r="G22" s="14"/>
      <c r="H22" s="14"/>
      <c r="I22" s="14"/>
      <c r="J22" s="14"/>
      <c r="K22" s="14"/>
      <c r="L22" s="14"/>
      <c r="M22" s="14"/>
      <c r="N22" s="13">
        <f t="shared" si="0"/>
        <v>3853.99</v>
      </c>
      <c r="O22" s="20">
        <f>'May 22'!$N22+'Apr 22'!$O22</f>
        <v>19320.739999999998</v>
      </c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</row>
    <row r="23" spans="1:87" s="58" customFormat="1" x14ac:dyDescent="0.25">
      <c r="A23" s="19" t="s">
        <v>58</v>
      </c>
      <c r="B23" s="168">
        <v>648.20000000000005</v>
      </c>
      <c r="C23" s="11">
        <v>2024.96</v>
      </c>
      <c r="D23" s="14"/>
      <c r="E23" s="169"/>
      <c r="F23" s="14"/>
      <c r="G23" s="14"/>
      <c r="H23" s="14"/>
      <c r="I23" s="14"/>
      <c r="J23" s="14"/>
      <c r="K23" s="14"/>
      <c r="L23" s="14"/>
      <c r="M23" s="14"/>
      <c r="N23" s="13">
        <f t="shared" si="0"/>
        <v>2673.16</v>
      </c>
      <c r="O23" s="20">
        <f>'May 22'!$N23+'Apr 22'!$O23</f>
        <v>13700.93</v>
      </c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</row>
    <row r="24" spans="1:87" x14ac:dyDescent="0.25">
      <c r="A24" s="21" t="s">
        <v>35</v>
      </c>
      <c r="B24" s="168">
        <v>643.47</v>
      </c>
      <c r="C24" s="11">
        <v>2024.96</v>
      </c>
      <c r="D24" s="11"/>
      <c r="E24" s="150"/>
      <c r="F24" s="11"/>
      <c r="G24" s="11"/>
      <c r="H24" s="11"/>
      <c r="I24" s="11"/>
      <c r="J24" s="11"/>
      <c r="K24" s="11"/>
      <c r="L24" s="11"/>
      <c r="M24" s="11"/>
      <c r="N24" s="13">
        <f t="shared" si="0"/>
        <v>2668.4300000000003</v>
      </c>
      <c r="O24" s="20">
        <f>'May 22'!$N24+'Apr 22'!$O24</f>
        <v>13461.070000000002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</row>
    <row r="25" spans="1:87" s="58" customFormat="1" x14ac:dyDescent="0.25">
      <c r="A25" s="19" t="s">
        <v>36</v>
      </c>
      <c r="B25" s="168">
        <v>648.20000000000005</v>
      </c>
      <c r="C25" s="11">
        <v>2024.96</v>
      </c>
      <c r="D25" s="14"/>
      <c r="E25" s="169"/>
      <c r="F25" s="14"/>
      <c r="G25" s="14"/>
      <c r="H25" s="14"/>
      <c r="I25" s="14"/>
      <c r="J25" s="14"/>
      <c r="K25" s="14"/>
      <c r="L25" s="14"/>
      <c r="M25" s="14"/>
      <c r="N25" s="13">
        <f t="shared" si="0"/>
        <v>2673.16</v>
      </c>
      <c r="O25" s="20">
        <f>'May 22'!$N25+'Apr 22'!$O25</f>
        <v>13484.72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</row>
    <row r="26" spans="1:87" s="58" customFormat="1" x14ac:dyDescent="0.25">
      <c r="A26" s="19" t="s">
        <v>37</v>
      </c>
      <c r="B26" s="168">
        <v>655.4</v>
      </c>
      <c r="C26" s="11">
        <v>2024.96</v>
      </c>
      <c r="D26" s="14"/>
      <c r="E26" s="169"/>
      <c r="F26" s="14"/>
      <c r="G26" s="14"/>
      <c r="H26" s="14"/>
      <c r="I26" s="14"/>
      <c r="J26" s="14"/>
      <c r="K26" s="14"/>
      <c r="L26" s="14"/>
      <c r="M26" s="14"/>
      <c r="N26" s="13">
        <f t="shared" si="0"/>
        <v>2680.36</v>
      </c>
      <c r="O26" s="20">
        <f>'May 22'!$N26+'Apr 22'!$O26</f>
        <v>13520.720000000001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</row>
    <row r="27" spans="1:87" s="58" customFormat="1" x14ac:dyDescent="0.25">
      <c r="A27" s="19" t="s">
        <v>38</v>
      </c>
      <c r="B27" s="168">
        <v>648.20000000000005</v>
      </c>
      <c r="C27" s="11">
        <v>2024.96</v>
      </c>
      <c r="D27" s="11"/>
      <c r="E27" s="181"/>
      <c r="F27" s="11"/>
      <c r="G27" s="11"/>
      <c r="H27" s="11"/>
      <c r="I27" s="11"/>
      <c r="J27" s="11"/>
      <c r="K27" s="11"/>
      <c r="L27" s="11"/>
      <c r="M27" s="11"/>
      <c r="N27" s="13">
        <f t="shared" si="0"/>
        <v>2673.16</v>
      </c>
      <c r="O27" s="20">
        <f>'May 22'!$N27+'Apr 22'!$O27</f>
        <v>13396.759999999998</v>
      </c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</row>
    <row r="28" spans="1:87" x14ac:dyDescent="0.25">
      <c r="A28" s="21" t="s">
        <v>39</v>
      </c>
      <c r="B28" s="168">
        <v>381.54</v>
      </c>
      <c r="C28" s="11">
        <v>2024.96</v>
      </c>
      <c r="D28" s="14"/>
      <c r="E28" s="169">
        <f>471.51+473.77</f>
        <v>945.28</v>
      </c>
      <c r="F28" s="14">
        <v>3065.02</v>
      </c>
      <c r="G28" s="14"/>
      <c r="H28" s="14"/>
      <c r="I28" s="14"/>
      <c r="J28" s="14"/>
      <c r="K28" s="14">
        <v>150</v>
      </c>
      <c r="L28" s="14">
        <v>59.42</v>
      </c>
      <c r="M28" s="14">
        <v>459.96</v>
      </c>
      <c r="N28" s="13">
        <f t="shared" si="0"/>
        <v>7086.1799999999994</v>
      </c>
      <c r="O28" s="20">
        <f>'May 22'!$N28+'Apr 22'!$O28</f>
        <v>20256.71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</row>
    <row r="29" spans="1:87" x14ac:dyDescent="0.25">
      <c r="A29" s="21" t="s">
        <v>40</v>
      </c>
      <c r="B29" s="168">
        <v>648.20000000000005</v>
      </c>
      <c r="C29" s="11">
        <v>2024.96</v>
      </c>
      <c r="D29" s="11"/>
      <c r="E29" s="150"/>
      <c r="F29" s="11"/>
      <c r="G29" s="11"/>
      <c r="H29" s="11"/>
      <c r="I29" s="11"/>
      <c r="J29" s="11"/>
      <c r="K29" s="11"/>
      <c r="L29" s="11"/>
      <c r="M29" s="11"/>
      <c r="N29" s="13">
        <f t="shared" si="0"/>
        <v>2673.16</v>
      </c>
      <c r="O29" s="20">
        <f>'May 22'!$N29+'Apr 22'!$O29</f>
        <v>16501.739999999998</v>
      </c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</row>
    <row r="30" spans="1:87" x14ac:dyDescent="0.25">
      <c r="A30" s="19" t="s">
        <v>41</v>
      </c>
      <c r="B30" s="168">
        <v>870.25</v>
      </c>
      <c r="C30" s="11">
        <v>2024.96</v>
      </c>
      <c r="D30" s="16"/>
      <c r="E30" s="169">
        <f>78.52+70.17+75.18+70.17</f>
        <v>294.04000000000002</v>
      </c>
      <c r="F30" s="17"/>
      <c r="G30" s="17"/>
      <c r="H30" s="14">
        <v>459.96</v>
      </c>
      <c r="I30" s="14"/>
      <c r="J30" s="14"/>
      <c r="K30" s="14"/>
      <c r="L30" s="17"/>
      <c r="M30" s="16"/>
      <c r="N30" s="13">
        <f t="shared" si="0"/>
        <v>3649.21</v>
      </c>
      <c r="O30" s="20">
        <f>'May 22'!$N30+'Apr 22'!$O30</f>
        <v>21061.89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</row>
    <row r="31" spans="1:87" s="58" customFormat="1" x14ac:dyDescent="0.25">
      <c r="A31" s="21" t="s">
        <v>42</v>
      </c>
      <c r="B31" s="168">
        <v>637.6</v>
      </c>
      <c r="C31" s="11">
        <v>2024.96</v>
      </c>
      <c r="D31" s="11"/>
      <c r="E31" s="150"/>
      <c r="F31" s="11"/>
      <c r="G31" s="11"/>
      <c r="H31" s="11"/>
      <c r="I31" s="11"/>
      <c r="J31" s="14"/>
      <c r="K31" s="11"/>
      <c r="L31" s="11"/>
      <c r="M31" s="11">
        <v>459.96</v>
      </c>
      <c r="N31" s="13">
        <f t="shared" si="0"/>
        <v>3122.52</v>
      </c>
      <c r="O31" s="20">
        <f>'May 22'!$N31+'Apr 22'!$O31</f>
        <v>15731.52</v>
      </c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</row>
    <row r="32" spans="1:87" x14ac:dyDescent="0.25">
      <c r="A32" s="19" t="s">
        <v>43</v>
      </c>
      <c r="B32" s="168">
        <v>503.15</v>
      </c>
      <c r="C32" s="11">
        <v>2024.96</v>
      </c>
      <c r="D32" s="14"/>
      <c r="E32" s="169"/>
      <c r="F32" s="14"/>
      <c r="G32" s="14"/>
      <c r="H32" s="14"/>
      <c r="I32" s="14"/>
      <c r="J32" s="14">
        <v>459.96</v>
      </c>
      <c r="K32" s="14"/>
      <c r="L32" s="14"/>
      <c r="M32" s="14"/>
      <c r="N32" s="13">
        <f t="shared" si="0"/>
        <v>2988.07</v>
      </c>
      <c r="O32" s="20">
        <f>'May 22'!$N32+'Apr 22'!$O32</f>
        <v>14550.550000000001</v>
      </c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</row>
    <row r="33" spans="1:163" s="58" customFormat="1" x14ac:dyDescent="0.25">
      <c r="A33" s="19" t="s">
        <v>44</v>
      </c>
      <c r="B33" s="168">
        <v>871.49</v>
      </c>
      <c r="C33" s="11">
        <v>2024.96</v>
      </c>
      <c r="D33" s="11"/>
      <c r="E33" s="150"/>
      <c r="F33" s="11"/>
      <c r="G33" s="11"/>
      <c r="H33" s="11"/>
      <c r="I33" s="11"/>
      <c r="J33" s="11"/>
      <c r="K33" s="11"/>
      <c r="L33" s="11"/>
      <c r="M33" s="11">
        <v>459.96</v>
      </c>
      <c r="N33" s="13">
        <f t="shared" si="0"/>
        <v>3356.41</v>
      </c>
      <c r="O33" s="20">
        <f>'May 22'!$N33+'Apr 22'!$O33</f>
        <v>17452.55</v>
      </c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</row>
    <row r="34" spans="1:163" s="58" customFormat="1" x14ac:dyDescent="0.25">
      <c r="A34" s="19" t="s">
        <v>45</v>
      </c>
      <c r="B34" s="168">
        <v>464.87</v>
      </c>
      <c r="C34" s="11">
        <v>2024.96</v>
      </c>
      <c r="D34" s="14"/>
      <c r="E34" s="169"/>
      <c r="F34" s="14"/>
      <c r="G34" s="14"/>
      <c r="H34" s="14"/>
      <c r="I34" s="14"/>
      <c r="J34" s="14"/>
      <c r="K34" s="14"/>
      <c r="L34" s="14"/>
      <c r="M34" s="14"/>
      <c r="N34" s="13">
        <f t="shared" si="0"/>
        <v>2489.83</v>
      </c>
      <c r="O34" s="20">
        <f>'May 22'!$N34+'Apr 22'!$O34</f>
        <v>12692.33</v>
      </c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</row>
    <row r="35" spans="1:163" s="56" customFormat="1" x14ac:dyDescent="0.25">
      <c r="A35" s="19" t="s">
        <v>46</v>
      </c>
      <c r="B35" s="168">
        <v>648.20000000000005</v>
      </c>
      <c r="C35" s="11">
        <v>2024.96</v>
      </c>
      <c r="D35" s="182"/>
      <c r="E35" s="150">
        <f>454.81+429.71+301.11+372.27</f>
        <v>1557.9</v>
      </c>
      <c r="F35" s="11"/>
      <c r="G35" s="11"/>
      <c r="H35" s="11"/>
      <c r="I35" s="11"/>
      <c r="J35" s="11"/>
      <c r="K35" s="11"/>
      <c r="L35" s="11"/>
      <c r="M35" s="11"/>
      <c r="N35" s="13">
        <f t="shared" si="0"/>
        <v>4231.0599999999995</v>
      </c>
      <c r="O35" s="20">
        <f>'May 22'!$N35+'Apr 22'!$O35</f>
        <v>19647.839999999997</v>
      </c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</row>
    <row r="36" spans="1:163" s="58" customFormat="1" x14ac:dyDescent="0.25">
      <c r="A36" s="21" t="s">
        <v>47</v>
      </c>
      <c r="B36" s="168">
        <v>929.21</v>
      </c>
      <c r="C36" s="11">
        <v>2024.96</v>
      </c>
      <c r="D36" s="14"/>
      <c r="E36" s="169"/>
      <c r="F36" s="14"/>
      <c r="G36" s="14"/>
      <c r="H36" s="14"/>
      <c r="I36" s="14"/>
      <c r="J36" s="14"/>
      <c r="K36" s="14"/>
      <c r="L36" s="14"/>
      <c r="M36" s="14"/>
      <c r="N36" s="13">
        <f t="shared" si="0"/>
        <v>2954.17</v>
      </c>
      <c r="O36" s="20">
        <f>'May 22'!$N36+'Apr 22'!$O36</f>
        <v>14889.77</v>
      </c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</row>
    <row r="37" spans="1:163" s="56" customFormat="1" x14ac:dyDescent="0.25">
      <c r="A37" s="19" t="s">
        <v>48</v>
      </c>
      <c r="B37" s="168">
        <v>599.41</v>
      </c>
      <c r="C37" s="11">
        <v>2024.96</v>
      </c>
      <c r="D37" s="11"/>
      <c r="E37" s="177"/>
      <c r="F37" s="11"/>
      <c r="G37" s="11"/>
      <c r="H37" s="11"/>
      <c r="I37" s="11"/>
      <c r="J37" s="11">
        <v>459.96</v>
      </c>
      <c r="K37" s="11"/>
      <c r="L37" s="11"/>
      <c r="M37" s="11"/>
      <c r="N37" s="13">
        <f t="shared" si="0"/>
        <v>3084.33</v>
      </c>
      <c r="O37" s="20">
        <f>'May 22'!$N37+'Apr 22'!$O37</f>
        <v>15400.57</v>
      </c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</row>
    <row r="38" spans="1:163" s="58" customFormat="1" x14ac:dyDescent="0.25">
      <c r="A38" s="21" t="s">
        <v>49</v>
      </c>
      <c r="B38" s="168">
        <v>549.1</v>
      </c>
      <c r="C38" s="11">
        <v>2024.96</v>
      </c>
      <c r="D38" s="79"/>
      <c r="E38" s="168">
        <f>717.09+881.81+457.06+499.24+508.29</f>
        <v>3063.49</v>
      </c>
      <c r="F38" s="22"/>
      <c r="G38" s="22"/>
      <c r="H38" s="22"/>
      <c r="I38" s="22"/>
      <c r="J38" s="22"/>
      <c r="K38" s="22"/>
      <c r="L38" s="22"/>
      <c r="M38" s="22"/>
      <c r="N38" s="13">
        <f t="shared" si="0"/>
        <v>5637.5499999999993</v>
      </c>
      <c r="O38" s="20">
        <f>'May 22'!$N38+'Apr 22'!$O38</f>
        <v>17457.519999999997</v>
      </c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</row>
    <row r="39" spans="1:163" s="56" customFormat="1" x14ac:dyDescent="0.25">
      <c r="A39" s="19" t="s">
        <v>50</v>
      </c>
      <c r="B39" s="168">
        <v>398.2</v>
      </c>
      <c r="C39" s="11">
        <v>2024.96</v>
      </c>
      <c r="D39" s="179"/>
      <c r="E39" s="178">
        <f>585.71+344.64+204.66+355.87</f>
        <v>1490.88</v>
      </c>
      <c r="F39" s="180"/>
      <c r="G39" s="168"/>
      <c r="H39" s="168"/>
      <c r="I39" s="168">
        <v>1379.88</v>
      </c>
      <c r="J39" s="168"/>
      <c r="K39" s="168"/>
      <c r="L39" s="168"/>
      <c r="M39" s="168"/>
      <c r="N39" s="13">
        <f t="shared" si="0"/>
        <v>5293.92</v>
      </c>
      <c r="O39" s="20">
        <f>'May 22'!$N39+'Apr 22'!$O39</f>
        <v>23023.96</v>
      </c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</row>
    <row r="40" spans="1:163" s="58" customFormat="1" ht="13.8" x14ac:dyDescent="0.25">
      <c r="A40" s="142" t="s">
        <v>51</v>
      </c>
      <c r="B40" s="168">
        <v>506.54</v>
      </c>
      <c r="C40" s="11">
        <v>2024.96</v>
      </c>
      <c r="D40" s="168"/>
      <c r="E40" s="168"/>
      <c r="F40" s="168">
        <v>4211.68</v>
      </c>
      <c r="G40" s="168"/>
      <c r="H40" s="175"/>
      <c r="I40" s="168"/>
      <c r="J40" s="168"/>
      <c r="K40" s="168"/>
      <c r="L40" s="168"/>
      <c r="M40" s="168"/>
      <c r="N40" s="13">
        <f t="shared" si="0"/>
        <v>6743.18</v>
      </c>
      <c r="O40" s="20">
        <f>'May 22'!$N40+'Apr 22'!$O40</f>
        <v>16988.099999999999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</row>
    <row r="41" spans="1:163" s="56" customFormat="1" x14ac:dyDescent="0.25">
      <c r="A41" s="69" t="s">
        <v>52</v>
      </c>
      <c r="B41" s="168">
        <v>480.18</v>
      </c>
      <c r="C41" s="11">
        <v>2024.96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3">
        <f t="shared" si="0"/>
        <v>2505.14</v>
      </c>
      <c r="O41" s="20">
        <f>'May 22'!$N41+'Apr 22'!$O41</f>
        <v>12644.619999999999</v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</row>
    <row r="42" spans="1:163" s="58" customFormat="1" ht="13.8" x14ac:dyDescent="0.25">
      <c r="A42" s="78" t="s">
        <v>53</v>
      </c>
      <c r="B42" s="168">
        <v>722.28</v>
      </c>
      <c r="C42" s="11">
        <v>2024.96</v>
      </c>
      <c r="D42" s="125"/>
      <c r="E42" s="125">
        <v>528.9</v>
      </c>
      <c r="F42" s="125"/>
      <c r="G42" s="125"/>
      <c r="H42" s="125"/>
      <c r="I42" s="125"/>
      <c r="J42" s="175"/>
      <c r="K42" s="125"/>
      <c r="L42" s="125"/>
      <c r="M42" s="125"/>
      <c r="N42" s="13">
        <f t="shared" si="0"/>
        <v>3276.14</v>
      </c>
      <c r="O42" s="20">
        <f>'May 22'!$N42+'Apr 22'!$O42</f>
        <v>21479.269999999997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</row>
    <row r="43" spans="1:163" s="61" customFormat="1" ht="13.8" thickBot="1" x14ac:dyDescent="0.3">
      <c r="A43" s="62"/>
      <c r="B43" s="63">
        <f t="shared" ref="B43:O43" si="1">SUM(B3:B42)</f>
        <v>23888.310000000009</v>
      </c>
      <c r="C43" s="63">
        <f t="shared" si="1"/>
        <v>78973.440000000017</v>
      </c>
      <c r="D43" s="63">
        <f t="shared" si="1"/>
        <v>0</v>
      </c>
      <c r="E43" s="63">
        <f t="shared" si="1"/>
        <v>15271.859999999999</v>
      </c>
      <c r="F43" s="63">
        <f t="shared" si="1"/>
        <v>15670.2</v>
      </c>
      <c r="G43" s="63">
        <f t="shared" si="1"/>
        <v>2299.8000000000002</v>
      </c>
      <c r="H43" s="63">
        <f t="shared" si="1"/>
        <v>459.96</v>
      </c>
      <c r="I43" s="63">
        <f t="shared" si="1"/>
        <v>1379.88</v>
      </c>
      <c r="J43" s="63">
        <f t="shared" si="1"/>
        <v>1379.8799999999999</v>
      </c>
      <c r="K43" s="63">
        <f t="shared" si="1"/>
        <v>150</v>
      </c>
      <c r="L43" s="63">
        <f t="shared" si="1"/>
        <v>59.42</v>
      </c>
      <c r="M43" s="63">
        <f t="shared" si="1"/>
        <v>2299.7999999999997</v>
      </c>
      <c r="N43" s="63">
        <f t="shared" si="1"/>
        <v>141832.55000000005</v>
      </c>
      <c r="O43" s="63">
        <f t="shared" si="1"/>
        <v>646594.86</v>
      </c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</row>
    <row r="44" spans="1:163" x14ac:dyDescent="0.2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</row>
    <row r="45" spans="1:163" x14ac:dyDescent="0.25">
      <c r="P45" s="167"/>
      <c r="Q45" s="167"/>
      <c r="R45" s="167"/>
      <c r="S45" s="167"/>
      <c r="T45" s="167"/>
      <c r="U45" s="167"/>
      <c r="V45" s="167"/>
      <c r="W45" s="167"/>
      <c r="X45" s="167"/>
      <c r="Y45" s="167"/>
    </row>
  </sheetData>
  <sheetProtection algorithmName="SHA-512" hashValue="T6vXW4Hxod+6vySDx0GmJVe7cvylWx/qep7C21mXq16EdI4tzOB4m8iI/5mI70wdFzrtfSq1Qx/3NZ1oRQx3cA==" saltValue="aBKvVPdFP4TMFtqUkt7RYw==" spinCount="100000" sheet="1" objects="1" scenarios="1"/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1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6"/>
  <sheetViews>
    <sheetView zoomScaleNormal="100" workbookViewId="0">
      <pane xSplit="1" topLeftCell="B1" activePane="topRight" state="frozen"/>
      <selection activeCell="A9" sqref="A9"/>
      <selection pane="topRight" activeCell="E20" sqref="E20"/>
    </sheetView>
  </sheetViews>
  <sheetFormatPr defaultColWidth="12.6640625" defaultRowHeight="13.2" x14ac:dyDescent="0.25"/>
  <cols>
    <col min="1" max="1" width="18.88671875" bestFit="1" customWidth="1"/>
    <col min="2" max="2" width="10.44140625" customWidth="1"/>
    <col min="3" max="3" width="18" customWidth="1"/>
    <col min="4" max="4" width="12.5546875" customWidth="1"/>
    <col min="5" max="5" width="11.44140625" customWidth="1"/>
    <col min="6" max="6" width="14.44140625" customWidth="1"/>
    <col min="7" max="7" width="13" bestFit="1" customWidth="1"/>
    <col min="8" max="8" width="12.109375" bestFit="1" customWidth="1"/>
    <col min="9" max="10" width="10.6640625" bestFit="1" customWidth="1"/>
    <col min="11" max="11" width="10.6640625" customWidth="1"/>
    <col min="12" max="12" width="10.5546875" bestFit="1" customWidth="1"/>
    <col min="13" max="13" width="10.6640625" bestFit="1" customWidth="1"/>
    <col min="14" max="14" width="10.6640625" customWidth="1"/>
    <col min="15" max="15" width="12.5546875" bestFit="1" customWidth="1"/>
  </cols>
  <sheetData>
    <row r="1" spans="1:40" ht="17.399999999999999" x14ac:dyDescent="0.3">
      <c r="A1" s="191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</row>
    <row r="2" spans="1:40" s="6" customFormat="1" ht="53.4" thickBot="1" x14ac:dyDescent="0.3">
      <c r="A2" s="173" t="s">
        <v>1</v>
      </c>
      <c r="B2" s="172" t="s">
        <v>2</v>
      </c>
      <c r="C2" s="172" t="s">
        <v>3</v>
      </c>
      <c r="D2" s="172" t="s">
        <v>4</v>
      </c>
      <c r="E2" s="172" t="s">
        <v>5</v>
      </c>
      <c r="F2" s="172" t="s">
        <v>6</v>
      </c>
      <c r="G2" s="173" t="s">
        <v>7</v>
      </c>
      <c r="H2" s="172" t="s">
        <v>8</v>
      </c>
      <c r="I2" s="173" t="s">
        <v>9</v>
      </c>
      <c r="J2" s="172" t="s">
        <v>10</v>
      </c>
      <c r="K2" s="172" t="s">
        <v>11</v>
      </c>
      <c r="L2" s="172" t="s">
        <v>12</v>
      </c>
      <c r="M2" s="172" t="s">
        <v>60</v>
      </c>
      <c r="N2" s="172" t="s">
        <v>61</v>
      </c>
      <c r="O2" s="172" t="s">
        <v>13</v>
      </c>
      <c r="P2" s="174" t="s">
        <v>66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</row>
    <row r="3" spans="1:40" x14ac:dyDescent="0.25">
      <c r="A3" s="183" t="s">
        <v>14</v>
      </c>
      <c r="B3" s="168">
        <v>333.2</v>
      </c>
      <c r="C3" s="11">
        <v>2024.96</v>
      </c>
      <c r="D3" s="14"/>
      <c r="E3" s="169"/>
      <c r="F3" s="14"/>
      <c r="G3" s="14"/>
      <c r="H3" s="14"/>
      <c r="I3" s="14"/>
      <c r="J3" s="14"/>
      <c r="K3" s="14"/>
      <c r="L3" s="14"/>
      <c r="M3" s="14"/>
      <c r="N3" s="11"/>
      <c r="O3" s="13">
        <f>SUM(B3:N3)</f>
        <v>2358.16</v>
      </c>
      <c r="P3" s="20">
        <f>'Jun 22'!$O3+'May 22'!$O3</f>
        <v>15134.58</v>
      </c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</row>
    <row r="4" spans="1:40" x14ac:dyDescent="0.25">
      <c r="A4" s="184" t="s">
        <v>15</v>
      </c>
      <c r="B4" s="168">
        <v>683.2</v>
      </c>
      <c r="C4" s="11">
        <v>2024.96</v>
      </c>
      <c r="D4" s="14"/>
      <c r="E4" s="169"/>
      <c r="F4" s="14"/>
      <c r="G4" s="14">
        <v>2299.8000000000002</v>
      </c>
      <c r="H4" s="14"/>
      <c r="I4" s="14"/>
      <c r="J4" s="14"/>
      <c r="K4" s="14"/>
      <c r="L4" s="14"/>
      <c r="M4" s="14"/>
      <c r="N4" s="11"/>
      <c r="O4" s="13">
        <f t="shared" ref="O4:O43" si="0">SUM(B4:N4)</f>
        <v>5007.96</v>
      </c>
      <c r="P4" s="20">
        <f>'Jun 22'!$O4+'May 22'!$O4</f>
        <v>39386.340000000004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1:40" x14ac:dyDescent="0.25">
      <c r="A5" s="184" t="s">
        <v>16</v>
      </c>
      <c r="B5" s="168">
        <v>564.51</v>
      </c>
      <c r="C5" s="11">
        <v>2024.96</v>
      </c>
      <c r="D5" s="11"/>
      <c r="E5" s="150">
        <f>371.31+42.25</f>
        <v>413.56</v>
      </c>
      <c r="F5" s="11"/>
      <c r="G5" s="11"/>
      <c r="H5" s="11"/>
      <c r="I5" s="11"/>
      <c r="J5" s="11"/>
      <c r="K5" s="11"/>
      <c r="L5" s="11"/>
      <c r="M5" s="11"/>
      <c r="N5" s="11"/>
      <c r="O5" s="13">
        <f t="shared" si="0"/>
        <v>3003.03</v>
      </c>
      <c r="P5" s="20">
        <f>'Jun 22'!$O5+'May 22'!$O5</f>
        <v>16453.75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</row>
    <row r="6" spans="1:40" x14ac:dyDescent="0.25">
      <c r="A6" s="185" t="s">
        <v>17</v>
      </c>
      <c r="B6" s="168">
        <v>666.54</v>
      </c>
      <c r="C6" s="11">
        <v>2024.96</v>
      </c>
      <c r="D6" s="14"/>
      <c r="E6" s="169"/>
      <c r="F6" s="14"/>
      <c r="G6" s="14"/>
      <c r="H6" s="14"/>
      <c r="I6" s="14"/>
      <c r="J6" s="14"/>
      <c r="K6" s="14"/>
      <c r="L6" s="14"/>
      <c r="M6" s="14"/>
      <c r="N6" s="11"/>
      <c r="O6" s="13">
        <f t="shared" si="0"/>
        <v>2691.5</v>
      </c>
      <c r="P6" s="20">
        <f>'Jun 22'!$O6+'May 22'!$O6</f>
        <v>16127.92</v>
      </c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</row>
    <row r="7" spans="1:40" ht="13.8" x14ac:dyDescent="0.25">
      <c r="A7" s="184" t="s">
        <v>18</v>
      </c>
      <c r="B7" s="168">
        <v>805.25</v>
      </c>
      <c r="C7" s="11">
        <v>2024.96</v>
      </c>
      <c r="D7" s="11"/>
      <c r="E7" s="150"/>
      <c r="F7" s="11"/>
      <c r="G7" s="175"/>
      <c r="H7" s="11"/>
      <c r="I7" s="11"/>
      <c r="J7" s="11"/>
      <c r="K7" s="11"/>
      <c r="L7" s="11"/>
      <c r="M7" s="11"/>
      <c r="N7" s="11"/>
      <c r="O7" s="13">
        <f t="shared" si="0"/>
        <v>2830.21</v>
      </c>
      <c r="P7" s="20">
        <f>'Jun 22'!$O7+'May 22'!$O7</f>
        <v>19448.309999999998</v>
      </c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</row>
    <row r="8" spans="1:40" ht="13.8" x14ac:dyDescent="0.25">
      <c r="A8" s="184" t="s">
        <v>135</v>
      </c>
      <c r="B8" s="168">
        <v>572.1</v>
      </c>
      <c r="C8" s="11">
        <v>2024.96</v>
      </c>
      <c r="D8" s="11"/>
      <c r="E8" s="150"/>
      <c r="F8" s="11"/>
      <c r="G8" s="186"/>
      <c r="H8" s="11"/>
      <c r="I8" s="11"/>
      <c r="J8" s="11"/>
      <c r="K8" s="11"/>
      <c r="L8" s="11"/>
      <c r="M8" s="11"/>
      <c r="N8" s="11"/>
      <c r="O8" s="13">
        <f t="shared" si="0"/>
        <v>2597.06</v>
      </c>
      <c r="P8" s="20">
        <f>'Jun 22'!$O8</f>
        <v>2597.06</v>
      </c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x14ac:dyDescent="0.25">
      <c r="A9" s="184" t="s">
        <v>19</v>
      </c>
      <c r="B9" s="168">
        <v>0</v>
      </c>
      <c r="C9" s="11">
        <v>0</v>
      </c>
      <c r="D9" s="11"/>
      <c r="E9" s="150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  <c r="P9" s="20">
        <f>'Jun 22'!$O9+'May 22'!$O8</f>
        <v>8184.66</v>
      </c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</row>
    <row r="10" spans="1:40" x14ac:dyDescent="0.25">
      <c r="A10" s="185" t="s">
        <v>20</v>
      </c>
      <c r="B10" s="168">
        <v>653.67999999999995</v>
      </c>
      <c r="C10" s="11">
        <v>2024.96</v>
      </c>
      <c r="D10" s="14"/>
      <c r="E10" s="169"/>
      <c r="F10" s="14"/>
      <c r="G10" s="14"/>
      <c r="H10" s="14"/>
      <c r="I10" s="14"/>
      <c r="J10" s="14"/>
      <c r="K10" s="14"/>
      <c r="L10" s="14"/>
      <c r="M10" s="14"/>
      <c r="N10" s="11"/>
      <c r="O10" s="13">
        <f t="shared" si="0"/>
        <v>2678.64</v>
      </c>
      <c r="P10" s="20">
        <f>'Jun 22'!$O10+'May 22'!$O9</f>
        <v>16015.759999999998</v>
      </c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</row>
    <row r="11" spans="1:40" x14ac:dyDescent="0.25">
      <c r="A11" s="184" t="s">
        <v>21</v>
      </c>
      <c r="B11" s="168">
        <v>683.2</v>
      </c>
      <c r="C11" s="11">
        <v>2024.96</v>
      </c>
      <c r="D11" s="11"/>
      <c r="E11" s="150"/>
      <c r="F11" s="11"/>
      <c r="G11" s="11"/>
      <c r="H11" s="11"/>
      <c r="I11" s="11"/>
      <c r="J11" s="11"/>
      <c r="K11" s="11"/>
      <c r="L11" s="11"/>
      <c r="M11" s="11"/>
      <c r="N11" s="11"/>
      <c r="O11" s="13">
        <f t="shared" si="0"/>
        <v>2708.16</v>
      </c>
      <c r="P11" s="20">
        <f>'Jun 22'!$O11+'May 22'!$O10</f>
        <v>16430.03</v>
      </c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</row>
    <row r="12" spans="1:40" x14ac:dyDescent="0.25">
      <c r="A12" s="185" t="s">
        <v>22</v>
      </c>
      <c r="B12" s="168">
        <v>645.35</v>
      </c>
      <c r="C12" s="11">
        <v>2024.96</v>
      </c>
      <c r="D12" s="14"/>
      <c r="E12" s="169"/>
      <c r="F12" s="14"/>
      <c r="G12" s="14"/>
      <c r="H12" s="14"/>
      <c r="I12" s="14"/>
      <c r="J12" s="14"/>
      <c r="K12" s="14"/>
      <c r="L12" s="14"/>
      <c r="M12" s="14"/>
      <c r="N12" s="11"/>
      <c r="O12" s="13">
        <f t="shared" si="0"/>
        <v>2670.31</v>
      </c>
      <c r="P12" s="20">
        <f>'Jun 22'!$O12+'May 22'!$O11</f>
        <v>16030.73</v>
      </c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</row>
    <row r="13" spans="1:40" ht="13.8" x14ac:dyDescent="0.25">
      <c r="A13" s="185" t="s">
        <v>23</v>
      </c>
      <c r="B13" s="168">
        <v>334.45</v>
      </c>
      <c r="C13" s="11">
        <v>2024.96</v>
      </c>
      <c r="D13" s="11"/>
      <c r="E13" s="150"/>
      <c r="F13" s="11"/>
      <c r="G13" s="11"/>
      <c r="H13" s="11"/>
      <c r="I13" s="11"/>
      <c r="J13" s="175"/>
      <c r="K13" s="11"/>
      <c r="L13" s="11"/>
      <c r="M13" s="11"/>
      <c r="N13" s="11"/>
      <c r="O13" s="13">
        <f t="shared" si="0"/>
        <v>2359.41</v>
      </c>
      <c r="P13" s="20">
        <f>'Jun 22'!$O13+'May 22'!$O12</f>
        <v>13860.71</v>
      </c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</row>
    <row r="14" spans="1:40" ht="13.8" x14ac:dyDescent="0.25">
      <c r="A14" s="184" t="s">
        <v>24</v>
      </c>
      <c r="B14" s="168">
        <v>801.54</v>
      </c>
      <c r="C14" s="11">
        <v>2024.96</v>
      </c>
      <c r="D14" s="14"/>
      <c r="E14" s="169"/>
      <c r="F14" s="14"/>
      <c r="G14" s="14"/>
      <c r="H14" s="14"/>
      <c r="I14" s="14"/>
      <c r="J14" s="175"/>
      <c r="K14" s="14"/>
      <c r="L14" s="14"/>
      <c r="M14" s="14"/>
      <c r="N14" s="11"/>
      <c r="O14" s="13">
        <f t="shared" si="0"/>
        <v>2826.5</v>
      </c>
      <c r="P14" s="20">
        <f>'Jun 22'!$O14+'May 22'!$O13</f>
        <v>16902.919999999998</v>
      </c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</row>
    <row r="15" spans="1:40" ht="12" customHeight="1" x14ac:dyDescent="0.25">
      <c r="A15" s="185" t="s">
        <v>25</v>
      </c>
      <c r="B15" s="168">
        <v>812.83</v>
      </c>
      <c r="C15" s="11">
        <v>2024.96</v>
      </c>
      <c r="D15" s="11"/>
      <c r="E15" s="150">
        <f>575.09+775.56+579.02+545.6+433.09</f>
        <v>2908.36</v>
      </c>
      <c r="F15" s="11"/>
      <c r="G15" s="11"/>
      <c r="H15" s="11"/>
      <c r="I15" s="11"/>
      <c r="J15" s="11">
        <v>413.96</v>
      </c>
      <c r="K15" s="11"/>
      <c r="L15" s="11"/>
      <c r="M15" s="11"/>
      <c r="N15" s="11"/>
      <c r="O15" s="13">
        <f t="shared" si="0"/>
        <v>6160.11</v>
      </c>
      <c r="P15" s="20">
        <f>'Jun 22'!$O15+'May 22'!$O14</f>
        <v>27036.62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</row>
    <row r="16" spans="1:40" x14ac:dyDescent="0.25">
      <c r="A16" s="184" t="s">
        <v>26</v>
      </c>
      <c r="B16" s="168">
        <v>683.2</v>
      </c>
      <c r="C16" s="11">
        <v>2024.96</v>
      </c>
      <c r="D16" s="11"/>
      <c r="E16" s="150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2708.16</v>
      </c>
      <c r="P16" s="20">
        <f>'Jun 22'!$O16+'May 22'!$O15</f>
        <v>16437.82</v>
      </c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1:40" x14ac:dyDescent="0.25">
      <c r="A17" s="184" t="s">
        <v>27</v>
      </c>
      <c r="B17" s="168">
        <v>640.4</v>
      </c>
      <c r="C17" s="11">
        <v>2024.96</v>
      </c>
      <c r="D17" s="14"/>
      <c r="E17" s="169"/>
      <c r="F17" s="14"/>
      <c r="G17" s="14"/>
      <c r="H17" s="14"/>
      <c r="I17" s="14"/>
      <c r="J17" s="14"/>
      <c r="K17" s="14"/>
      <c r="L17" s="14"/>
      <c r="M17" s="14"/>
      <c r="N17" s="11"/>
      <c r="O17" s="13">
        <f t="shared" si="0"/>
        <v>2665.36</v>
      </c>
      <c r="P17" s="20">
        <f>'Jun 22'!$O17+'May 22'!$O16</f>
        <v>15936.080000000002</v>
      </c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</row>
    <row r="18" spans="1:40" ht="13.8" x14ac:dyDescent="0.25">
      <c r="A18" s="185" t="s">
        <v>28</v>
      </c>
      <c r="B18" s="168">
        <v>683.2</v>
      </c>
      <c r="C18" s="11">
        <v>2024.96</v>
      </c>
      <c r="D18" s="11"/>
      <c r="E18" s="150"/>
      <c r="F18" s="11"/>
      <c r="G18" s="11"/>
      <c r="H18" s="11"/>
      <c r="I18" s="175"/>
      <c r="J18" s="11"/>
      <c r="K18" s="11"/>
      <c r="L18" s="11"/>
      <c r="M18" s="11"/>
      <c r="N18" s="11"/>
      <c r="O18" s="13">
        <f t="shared" si="0"/>
        <v>2708.16</v>
      </c>
      <c r="P18" s="20">
        <f>'Jun 22'!$O18+'May 22'!$O17</f>
        <v>20535.489999999998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</row>
    <row r="19" spans="1:40" x14ac:dyDescent="0.25">
      <c r="A19" s="185" t="s">
        <v>29</v>
      </c>
      <c r="B19" s="168">
        <v>683.2</v>
      </c>
      <c r="C19" s="11">
        <v>2024.96</v>
      </c>
      <c r="D19" s="14"/>
      <c r="E19" s="169">
        <v>344.55</v>
      </c>
      <c r="F19" s="14"/>
      <c r="G19" s="14"/>
      <c r="H19" s="14"/>
      <c r="I19" s="14"/>
      <c r="J19" s="14"/>
      <c r="K19" s="14"/>
      <c r="L19" s="14"/>
      <c r="M19" s="14"/>
      <c r="N19" s="11"/>
      <c r="O19" s="13">
        <f t="shared" si="0"/>
        <v>3052.71</v>
      </c>
      <c r="P19" s="20">
        <f>'Jun 22'!$O19+'May 22'!$O18</f>
        <v>20811.37</v>
      </c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</row>
    <row r="20" spans="1:40" x14ac:dyDescent="0.25">
      <c r="A20" s="184" t="s">
        <v>30</v>
      </c>
      <c r="B20" s="168">
        <v>683.2</v>
      </c>
      <c r="C20" s="11">
        <v>2024.96</v>
      </c>
      <c r="D20" s="14"/>
      <c r="E20" s="169">
        <f>332.85+440.36</f>
        <v>773.21</v>
      </c>
      <c r="F20" s="14"/>
      <c r="G20" s="14"/>
      <c r="H20" s="14"/>
      <c r="I20" s="14"/>
      <c r="J20" s="14"/>
      <c r="K20" s="14"/>
      <c r="L20" s="14"/>
      <c r="M20" s="14">
        <v>459.96</v>
      </c>
      <c r="N20" s="11"/>
      <c r="O20" s="13">
        <f t="shared" si="0"/>
        <v>3941.33</v>
      </c>
      <c r="P20" s="20">
        <f>'Jun 22'!$O20+'May 22'!$O19</f>
        <v>26903.21</v>
      </c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1:40" x14ac:dyDescent="0.25">
      <c r="A21" s="185" t="s">
        <v>31</v>
      </c>
      <c r="B21" s="168">
        <v>580.71</v>
      </c>
      <c r="C21" s="11">
        <v>2024.96</v>
      </c>
      <c r="D21" s="11"/>
      <c r="E21" s="150"/>
      <c r="F21" s="11"/>
      <c r="G21" s="11"/>
      <c r="H21" s="11"/>
      <c r="I21" s="11"/>
      <c r="J21" s="11"/>
      <c r="K21" s="11"/>
      <c r="L21" s="11"/>
      <c r="M21" s="11"/>
      <c r="N21" s="11"/>
      <c r="O21" s="13">
        <f t="shared" si="0"/>
        <v>2605.67</v>
      </c>
      <c r="P21" s="20">
        <f>'Jun 22'!$O21+'May 22'!$O20</f>
        <v>15577.94</v>
      </c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</row>
    <row r="22" spans="1:40" x14ac:dyDescent="0.25">
      <c r="A22" s="185" t="s">
        <v>32</v>
      </c>
      <c r="B22" s="168">
        <v>499.87</v>
      </c>
      <c r="C22" s="11">
        <v>2024.96</v>
      </c>
      <c r="D22" s="14"/>
      <c r="E22" s="169"/>
      <c r="F22" s="14"/>
      <c r="G22" s="14"/>
      <c r="H22" s="14"/>
      <c r="I22" s="14"/>
      <c r="J22" s="14"/>
      <c r="K22" s="14"/>
      <c r="L22" s="14"/>
      <c r="M22" s="14">
        <v>459.96</v>
      </c>
      <c r="N22" s="11"/>
      <c r="O22" s="13">
        <f t="shared" si="0"/>
        <v>2984.79</v>
      </c>
      <c r="P22" s="20">
        <f>'Jun 22'!$O22+'May 22'!$O21</f>
        <v>18676.910000000003</v>
      </c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</row>
    <row r="23" spans="1:40" x14ac:dyDescent="0.25">
      <c r="A23" s="185" t="s">
        <v>33</v>
      </c>
      <c r="B23" s="168">
        <v>683.2</v>
      </c>
      <c r="C23" s="11">
        <v>2024.96</v>
      </c>
      <c r="D23" s="11"/>
      <c r="E23" s="150"/>
      <c r="F23" s="11"/>
      <c r="G23" s="11"/>
      <c r="H23" s="11"/>
      <c r="I23" s="11"/>
      <c r="J23" s="11"/>
      <c r="K23" s="11"/>
      <c r="L23" s="11"/>
      <c r="M23" s="11"/>
      <c r="N23" s="11"/>
      <c r="O23" s="13">
        <f t="shared" si="0"/>
        <v>2708.16</v>
      </c>
      <c r="P23" s="20">
        <f>'Jun 22'!$O23+'May 22'!$O22</f>
        <v>22028.899999999998</v>
      </c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</row>
    <row r="24" spans="1:40" x14ac:dyDescent="0.25">
      <c r="A24" s="185" t="s">
        <v>58</v>
      </c>
      <c r="B24" s="168">
        <v>683.2</v>
      </c>
      <c r="C24" s="11">
        <v>2024.96</v>
      </c>
      <c r="D24" s="11"/>
      <c r="E24" s="150"/>
      <c r="F24" s="11"/>
      <c r="G24" s="11"/>
      <c r="H24" s="11"/>
      <c r="I24" s="11"/>
      <c r="J24" s="11"/>
      <c r="K24" s="11"/>
      <c r="L24" s="11"/>
      <c r="M24" s="11"/>
      <c r="N24" s="11"/>
      <c r="O24" s="13">
        <f t="shared" si="0"/>
        <v>2708.16</v>
      </c>
      <c r="P24" s="20">
        <f>'Jun 22'!$O24+'May 22'!$O23</f>
        <v>16409.09</v>
      </c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</row>
    <row r="25" spans="1:40" x14ac:dyDescent="0.25">
      <c r="A25" s="184" t="s">
        <v>35</v>
      </c>
      <c r="B25" s="168">
        <v>678.47</v>
      </c>
      <c r="C25" s="11">
        <v>2024.96</v>
      </c>
      <c r="D25" s="14"/>
      <c r="E25" s="169"/>
      <c r="F25" s="14"/>
      <c r="G25" s="14"/>
      <c r="H25" s="14"/>
      <c r="I25" s="14"/>
      <c r="J25" s="14"/>
      <c r="K25" s="14"/>
      <c r="L25" s="14"/>
      <c r="M25" s="14"/>
      <c r="N25" s="11"/>
      <c r="O25" s="13">
        <f t="shared" si="0"/>
        <v>2703.4300000000003</v>
      </c>
      <c r="P25" s="20">
        <f>'Jun 22'!$O25+'May 22'!$O24</f>
        <v>16164.500000000002</v>
      </c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</row>
    <row r="26" spans="1:40" x14ac:dyDescent="0.25">
      <c r="A26" s="185" t="s">
        <v>36</v>
      </c>
      <c r="B26" s="168">
        <v>683.2</v>
      </c>
      <c r="C26" s="11">
        <v>2024.96</v>
      </c>
      <c r="D26" s="11"/>
      <c r="E26" s="150"/>
      <c r="F26" s="11"/>
      <c r="G26" s="11"/>
      <c r="H26" s="11"/>
      <c r="I26" s="11"/>
      <c r="J26" s="14"/>
      <c r="K26" s="11"/>
      <c r="L26" s="11"/>
      <c r="M26" s="11"/>
      <c r="N26" s="11"/>
      <c r="O26" s="13">
        <f t="shared" si="0"/>
        <v>2708.16</v>
      </c>
      <c r="P26" s="20">
        <f>'Jun 22'!$O26+'May 22'!$O25</f>
        <v>16192.88</v>
      </c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</row>
    <row r="27" spans="1:40" x14ac:dyDescent="0.25">
      <c r="A27" s="185" t="s">
        <v>67</v>
      </c>
      <c r="B27" s="168">
        <v>690.4</v>
      </c>
      <c r="C27" s="11">
        <v>2024.96</v>
      </c>
      <c r="D27" s="11"/>
      <c r="E27" s="150"/>
      <c r="F27" s="11"/>
      <c r="G27" s="11"/>
      <c r="H27" s="11"/>
      <c r="I27" s="11"/>
      <c r="J27" s="14"/>
      <c r="K27" s="11"/>
      <c r="L27" s="11"/>
      <c r="M27" s="11"/>
      <c r="N27" s="11"/>
      <c r="O27" s="13">
        <f t="shared" si="0"/>
        <v>2715.36</v>
      </c>
      <c r="P27" s="20">
        <f>'Jun 22'!$O27+'May 22'!$O26</f>
        <v>16236.080000000002</v>
      </c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</row>
    <row r="28" spans="1:40" x14ac:dyDescent="0.25">
      <c r="A28" s="185" t="s">
        <v>38</v>
      </c>
      <c r="B28" s="168">
        <v>683.2</v>
      </c>
      <c r="C28" s="11">
        <v>2024.96</v>
      </c>
      <c r="D28" s="14"/>
      <c r="E28" s="169"/>
      <c r="F28" s="14"/>
      <c r="G28" s="14"/>
      <c r="H28" s="14"/>
      <c r="I28" s="14"/>
      <c r="J28" s="14"/>
      <c r="K28" s="14"/>
      <c r="L28" s="14"/>
      <c r="M28" s="14"/>
      <c r="N28" s="11"/>
      <c r="O28" s="13">
        <f t="shared" si="0"/>
        <v>2708.16</v>
      </c>
      <c r="P28" s="20">
        <f>'Jun 22'!$O28+'May 22'!$O27</f>
        <v>16104.919999999998</v>
      </c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</row>
    <row r="29" spans="1:40" x14ac:dyDescent="0.25">
      <c r="A29" s="184" t="s">
        <v>39</v>
      </c>
      <c r="B29" s="168">
        <v>416.54</v>
      </c>
      <c r="C29" s="11">
        <v>2024.96</v>
      </c>
      <c r="D29" s="11"/>
      <c r="E29" s="150">
        <f>448.71+673.65</f>
        <v>1122.3599999999999</v>
      </c>
      <c r="F29" s="11"/>
      <c r="G29" s="11"/>
      <c r="H29" s="11"/>
      <c r="I29" s="11"/>
      <c r="J29" s="11"/>
      <c r="K29" s="11"/>
      <c r="L29" s="11"/>
      <c r="M29" s="11">
        <v>459.96</v>
      </c>
      <c r="N29" s="11"/>
      <c r="O29" s="13">
        <f t="shared" si="0"/>
        <v>4023.8199999999997</v>
      </c>
      <c r="P29" s="20">
        <f>'Jun 22'!$O29+'May 22'!$O28</f>
        <v>24280.53</v>
      </c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</row>
    <row r="30" spans="1:40" x14ac:dyDescent="0.25">
      <c r="A30" s="184" t="s">
        <v>40</v>
      </c>
      <c r="B30" s="168">
        <v>683.2</v>
      </c>
      <c r="C30" s="11">
        <v>2024.96</v>
      </c>
      <c r="D30" s="16"/>
      <c r="E30" s="169"/>
      <c r="F30" s="17"/>
      <c r="G30" s="17"/>
      <c r="H30" s="14"/>
      <c r="I30" s="14"/>
      <c r="J30" s="14"/>
      <c r="K30" s="14"/>
      <c r="L30" s="17"/>
      <c r="M30" s="17"/>
      <c r="N30" s="11"/>
      <c r="O30" s="13">
        <f t="shared" si="0"/>
        <v>2708.16</v>
      </c>
      <c r="P30" s="20">
        <f>'Jun 22'!$O30+'May 22'!$O29</f>
        <v>19209.899999999998</v>
      </c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</row>
    <row r="31" spans="1:40" x14ac:dyDescent="0.25">
      <c r="A31" s="185" t="s">
        <v>41</v>
      </c>
      <c r="B31" s="168">
        <v>905.25</v>
      </c>
      <c r="C31" s="11">
        <v>2024.96</v>
      </c>
      <c r="D31" s="11"/>
      <c r="E31" s="150">
        <f>75.18+85.2+676.59+397.6+400.94+91.88</f>
        <v>1727.3900000000003</v>
      </c>
      <c r="F31" s="11"/>
      <c r="G31" s="11"/>
      <c r="H31" s="11">
        <v>459.96</v>
      </c>
      <c r="I31" s="11"/>
      <c r="J31" s="14"/>
      <c r="K31" s="11"/>
      <c r="L31" s="11"/>
      <c r="M31" s="11"/>
      <c r="N31" s="11"/>
      <c r="O31" s="13">
        <f t="shared" si="0"/>
        <v>5117.5600000000004</v>
      </c>
      <c r="P31" s="20">
        <f>'Jun 22'!$O31+'May 22'!$O30</f>
        <v>26179.45</v>
      </c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</row>
    <row r="32" spans="1:40" x14ac:dyDescent="0.25">
      <c r="A32" s="184" t="s">
        <v>42</v>
      </c>
      <c r="B32" s="168">
        <v>672.6</v>
      </c>
      <c r="C32" s="11">
        <v>2024.96</v>
      </c>
      <c r="D32" s="14"/>
      <c r="E32" s="169"/>
      <c r="F32" s="14"/>
      <c r="G32" s="14"/>
      <c r="H32" s="14"/>
      <c r="I32" s="14"/>
      <c r="J32" s="14"/>
      <c r="K32" s="14"/>
      <c r="L32" s="14"/>
      <c r="M32" s="14">
        <v>459.96</v>
      </c>
      <c r="N32" s="11"/>
      <c r="O32" s="13">
        <f t="shared" si="0"/>
        <v>3157.52</v>
      </c>
      <c r="P32" s="20">
        <f>'Jun 22'!$O32+'May 22'!$O31</f>
        <v>18889.04</v>
      </c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</row>
    <row r="33" spans="1:40" x14ac:dyDescent="0.25">
      <c r="A33" s="185" t="s">
        <v>43</v>
      </c>
      <c r="B33" s="168">
        <v>538.15</v>
      </c>
      <c r="C33" s="11">
        <v>2024.96</v>
      </c>
      <c r="D33" s="11"/>
      <c r="E33" s="150"/>
      <c r="F33" s="11"/>
      <c r="G33" s="11"/>
      <c r="H33" s="11"/>
      <c r="I33" s="11"/>
      <c r="J33" s="11">
        <v>436.96</v>
      </c>
      <c r="K33" s="11"/>
      <c r="L33" s="11"/>
      <c r="M33" s="11"/>
      <c r="N33" s="11"/>
      <c r="O33" s="13">
        <f t="shared" si="0"/>
        <v>3000.07</v>
      </c>
      <c r="P33" s="20">
        <f>'Jun 22'!$O33+'May 22'!$O32</f>
        <v>17550.620000000003</v>
      </c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</row>
    <row r="34" spans="1:40" x14ac:dyDescent="0.25">
      <c r="A34" s="185" t="s">
        <v>44</v>
      </c>
      <c r="B34" s="168">
        <v>871.49</v>
      </c>
      <c r="C34" s="11">
        <v>2024.96</v>
      </c>
      <c r="D34" s="14"/>
      <c r="E34" s="169">
        <v>388.7</v>
      </c>
      <c r="F34" s="14"/>
      <c r="G34" s="14"/>
      <c r="H34" s="14"/>
      <c r="I34" s="14"/>
      <c r="J34" s="14"/>
      <c r="K34" s="14"/>
      <c r="L34" s="14"/>
      <c r="M34" s="14">
        <v>459.96</v>
      </c>
      <c r="N34" s="11"/>
      <c r="O34" s="13">
        <f t="shared" si="0"/>
        <v>3745.1099999999997</v>
      </c>
      <c r="P34" s="20">
        <f>'Jun 22'!$O34+'May 22'!$O33</f>
        <v>21197.66</v>
      </c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</row>
    <row r="35" spans="1:40" x14ac:dyDescent="0.25">
      <c r="A35" s="185" t="s">
        <v>45</v>
      </c>
      <c r="B35" s="168">
        <v>499.87</v>
      </c>
      <c r="C35" s="11">
        <v>2024.96</v>
      </c>
      <c r="D35" s="11"/>
      <c r="E35" s="150"/>
      <c r="F35" s="11"/>
      <c r="G35" s="11"/>
      <c r="H35" s="11"/>
      <c r="I35" s="11"/>
      <c r="J35" s="11"/>
      <c r="K35" s="11"/>
      <c r="L35" s="11"/>
      <c r="M35" s="11"/>
      <c r="N35" s="11"/>
      <c r="O35" s="13">
        <f t="shared" si="0"/>
        <v>2524.83</v>
      </c>
      <c r="P35" s="20">
        <f>'Jun 22'!$O35+'May 22'!$O34</f>
        <v>15217.16</v>
      </c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</row>
    <row r="36" spans="1:40" x14ac:dyDescent="0.25">
      <c r="A36" s="185" t="s">
        <v>46</v>
      </c>
      <c r="B36" s="168">
        <v>683.2</v>
      </c>
      <c r="C36" s="11">
        <v>2024.96</v>
      </c>
      <c r="D36" s="14"/>
      <c r="E36" s="169"/>
      <c r="F36" s="14"/>
      <c r="G36" s="14"/>
      <c r="H36" s="14"/>
      <c r="I36" s="14"/>
      <c r="J36" s="14"/>
      <c r="K36" s="14"/>
      <c r="L36" s="14"/>
      <c r="M36" s="14"/>
      <c r="N36" s="11"/>
      <c r="O36" s="13">
        <f t="shared" si="0"/>
        <v>2708.16</v>
      </c>
      <c r="P36" s="20">
        <f>'Jun 22'!$O36+'May 22'!$O35</f>
        <v>22355.999999999996</v>
      </c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</row>
    <row r="37" spans="1:40" x14ac:dyDescent="0.25">
      <c r="A37" s="184" t="s">
        <v>47</v>
      </c>
      <c r="B37" s="168">
        <v>964.21</v>
      </c>
      <c r="C37" s="11">
        <v>2024.96</v>
      </c>
      <c r="D37" s="11"/>
      <c r="E37" s="177"/>
      <c r="F37" s="11"/>
      <c r="G37" s="11"/>
      <c r="H37" s="11"/>
      <c r="I37" s="11"/>
      <c r="J37" s="11"/>
      <c r="K37" s="11"/>
      <c r="L37" s="11"/>
      <c r="M37" s="11"/>
      <c r="N37" s="11"/>
      <c r="O37" s="13">
        <f t="shared" si="0"/>
        <v>2989.17</v>
      </c>
      <c r="P37" s="20">
        <f>'Jun 22'!$O37+'May 22'!$O36</f>
        <v>17878.940000000002</v>
      </c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</row>
    <row r="38" spans="1:40" x14ac:dyDescent="0.25">
      <c r="A38" s="185" t="s">
        <v>48</v>
      </c>
      <c r="B38" s="168">
        <v>599.41</v>
      </c>
      <c r="C38" s="11">
        <v>2024.96</v>
      </c>
      <c r="D38" s="79"/>
      <c r="E38" s="168"/>
      <c r="F38" s="22"/>
      <c r="G38" s="22"/>
      <c r="H38" s="22"/>
      <c r="I38" s="22"/>
      <c r="J38" s="22">
        <v>459.96</v>
      </c>
      <c r="K38" s="22"/>
      <c r="L38" s="22"/>
      <c r="M38" s="22"/>
      <c r="N38" s="11"/>
      <c r="O38" s="13">
        <f t="shared" si="0"/>
        <v>3084.33</v>
      </c>
      <c r="P38" s="20">
        <f>'Jun 22'!$O38+'May 22'!$O37</f>
        <v>18484.900000000001</v>
      </c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1:40" x14ac:dyDescent="0.25">
      <c r="A39" s="184" t="s">
        <v>49</v>
      </c>
      <c r="B39" s="168">
        <v>584.1</v>
      </c>
      <c r="C39" s="11">
        <v>2024.96</v>
      </c>
      <c r="D39" s="179"/>
      <c r="E39" s="178"/>
      <c r="F39" s="180"/>
      <c r="G39" s="168"/>
      <c r="H39" s="168"/>
      <c r="I39" s="168"/>
      <c r="J39" s="168"/>
      <c r="K39" s="168"/>
      <c r="L39" s="168"/>
      <c r="M39" s="168"/>
      <c r="N39" s="11"/>
      <c r="O39" s="13">
        <f t="shared" si="0"/>
        <v>2609.06</v>
      </c>
      <c r="P39" s="20">
        <f>'Jun 22'!$O39+'May 22'!$O38</f>
        <v>20066.579999999998</v>
      </c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</row>
    <row r="40" spans="1:40" x14ac:dyDescent="0.25">
      <c r="A40" s="185" t="s">
        <v>50</v>
      </c>
      <c r="B40" s="168">
        <v>433.2</v>
      </c>
      <c r="C40" s="11">
        <v>2024.96</v>
      </c>
      <c r="D40" s="168"/>
      <c r="E40" s="168"/>
      <c r="F40" s="168"/>
      <c r="G40" s="168"/>
      <c r="H40" s="168"/>
      <c r="I40" s="168">
        <v>1379.88</v>
      </c>
      <c r="J40" s="168"/>
      <c r="K40" s="168"/>
      <c r="L40" s="168"/>
      <c r="M40" s="168"/>
      <c r="N40" s="11"/>
      <c r="O40" s="13">
        <f t="shared" si="0"/>
        <v>3838.04</v>
      </c>
      <c r="P40" s="20">
        <f>'Jun 22'!$O40+'May 22'!$O39</f>
        <v>26862</v>
      </c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</row>
    <row r="41" spans="1:40" ht="13.8" x14ac:dyDescent="0.25">
      <c r="A41" s="187" t="s">
        <v>51</v>
      </c>
      <c r="B41" s="168">
        <v>541.54</v>
      </c>
      <c r="C41" s="11">
        <v>2024.96</v>
      </c>
      <c r="D41" s="168"/>
      <c r="E41" s="168"/>
      <c r="F41" s="168"/>
      <c r="G41" s="168"/>
      <c r="H41" s="175"/>
      <c r="I41" s="168"/>
      <c r="J41" s="168"/>
      <c r="K41" s="168"/>
      <c r="L41" s="168"/>
      <c r="M41" s="168"/>
      <c r="N41" s="11"/>
      <c r="O41" s="13">
        <f t="shared" si="0"/>
        <v>2566.5</v>
      </c>
      <c r="P41" s="20">
        <f>'Jun 22'!$O41+'May 22'!$O40</f>
        <v>19554.599999999999</v>
      </c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</row>
    <row r="42" spans="1:40" s="57" customFormat="1" x14ac:dyDescent="0.25">
      <c r="A42" s="188" t="s">
        <v>52</v>
      </c>
      <c r="B42" s="168">
        <v>515.17999999999995</v>
      </c>
      <c r="C42" s="11">
        <v>2024.96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1"/>
      <c r="O42" s="13">
        <f t="shared" si="0"/>
        <v>2540.14</v>
      </c>
      <c r="P42" s="20">
        <f>'Jun 22'!$O42+'May 22'!$O41</f>
        <v>15184.759999999998</v>
      </c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</row>
    <row r="43" spans="1:40" ht="13.8" x14ac:dyDescent="0.25">
      <c r="A43" s="189" t="s">
        <v>53</v>
      </c>
      <c r="B43" s="168">
        <v>757.28</v>
      </c>
      <c r="C43" s="11">
        <v>2024.96</v>
      </c>
      <c r="D43" s="125"/>
      <c r="E43" s="125"/>
      <c r="F43" s="125"/>
      <c r="G43" s="125"/>
      <c r="H43" s="175"/>
      <c r="I43" s="125"/>
      <c r="J43" s="175"/>
      <c r="K43" s="125"/>
      <c r="L43" s="125"/>
      <c r="M43" s="125"/>
      <c r="N43" s="11"/>
      <c r="O43" s="13">
        <f t="shared" si="0"/>
        <v>2782.24</v>
      </c>
      <c r="P43" s="20">
        <f>'Jun 22'!$O43+'May 22'!$O42</f>
        <v>24261.509999999995</v>
      </c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</row>
    <row r="44" spans="1:40" ht="13.8" thickBot="1" x14ac:dyDescent="0.3">
      <c r="A44" s="72"/>
      <c r="B44" s="72">
        <f t="shared" ref="B44:P44" si="1">SUM(B3:B43)</f>
        <v>25776.520000000004</v>
      </c>
      <c r="C44" s="72">
        <f t="shared" si="1"/>
        <v>80998.400000000023</v>
      </c>
      <c r="D44" s="72">
        <f t="shared" si="1"/>
        <v>0</v>
      </c>
      <c r="E44" s="72">
        <f t="shared" si="1"/>
        <v>7678.13</v>
      </c>
      <c r="F44" s="72">
        <f t="shared" si="1"/>
        <v>0</v>
      </c>
      <c r="G44" s="72">
        <f t="shared" si="1"/>
        <v>2299.8000000000002</v>
      </c>
      <c r="H44" s="72">
        <f t="shared" si="1"/>
        <v>459.96</v>
      </c>
      <c r="I44" s="72">
        <f t="shared" si="1"/>
        <v>1379.88</v>
      </c>
      <c r="J44" s="72">
        <f t="shared" si="1"/>
        <v>1310.8799999999999</v>
      </c>
      <c r="K44" s="72">
        <f t="shared" si="1"/>
        <v>0</v>
      </c>
      <c r="L44" s="72">
        <f t="shared" si="1"/>
        <v>0</v>
      </c>
      <c r="M44" s="72">
        <f t="shared" si="1"/>
        <v>2299.7999999999997</v>
      </c>
      <c r="N44" s="72">
        <f t="shared" si="1"/>
        <v>0</v>
      </c>
      <c r="O44" s="66">
        <f t="shared" si="1"/>
        <v>122203.37000000002</v>
      </c>
      <c r="P44" s="72">
        <f t="shared" si="1"/>
        <v>768798.2300000001</v>
      </c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</row>
    <row r="45" spans="1:40" ht="13.8" thickTop="1" x14ac:dyDescent="0.25"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</row>
    <row r="46" spans="1:40" x14ac:dyDescent="0.25">
      <c r="C46" s="5"/>
    </row>
  </sheetData>
  <sheetProtection algorithmName="SHA-512" hashValue="3WKZw59hPGJb7eEK45+IFfmuWz05SYlTHkXoxqDiLFtzeVZJ00ZDrFX031Wj7wr8x4sB3la4IplDLaiAacUQ6w==" saltValue="vbfZOdCiOCxOL+wPhyBR3w==" spinCount="100000" sheet="1" objects="1" scenarios="1"/>
  <mergeCells count="1">
    <mergeCell ref="A1:P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6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80" zoomScaleNormal="80" workbookViewId="0">
      <pane xSplit="1" topLeftCell="B1" activePane="topRight" state="frozen"/>
      <selection pane="topRight" activeCell="A13" sqref="A13:XFD13"/>
    </sheetView>
  </sheetViews>
  <sheetFormatPr defaultColWidth="12.6640625" defaultRowHeight="13.2" x14ac:dyDescent="0.25"/>
  <cols>
    <col min="1" max="1" width="18.88671875" bestFit="1" customWidth="1"/>
    <col min="2" max="2" width="12" customWidth="1"/>
    <col min="3" max="3" width="16.5546875" bestFit="1" customWidth="1"/>
    <col min="4" max="4" width="11.44140625" bestFit="1" customWidth="1"/>
    <col min="5" max="5" width="10.88671875" bestFit="1" customWidth="1"/>
    <col min="6" max="6" width="14" bestFit="1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3.109375" customWidth="1"/>
  </cols>
  <sheetData>
    <row r="1" spans="1:18" ht="17.399999999999999" x14ac:dyDescent="0.3">
      <c r="A1" s="190" t="s">
        <v>68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8" s="6" customFormat="1" ht="53.4" thickBot="1" x14ac:dyDescent="0.3">
      <c r="A2" s="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45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60</v>
      </c>
      <c r="N2" s="10" t="s">
        <v>61</v>
      </c>
      <c r="O2" s="10" t="s">
        <v>13</v>
      </c>
      <c r="P2" s="18" t="s">
        <v>69</v>
      </c>
      <c r="Q2" s="1"/>
      <c r="R2" s="1"/>
    </row>
    <row r="3" spans="1:18" ht="13.8" x14ac:dyDescent="0.25">
      <c r="A3" s="143" t="s">
        <v>14</v>
      </c>
      <c r="B3" s="96">
        <v>333.2</v>
      </c>
      <c r="C3" s="162">
        <v>3037.44</v>
      </c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3">
        <f>SUM(B3:N3)</f>
        <v>3370.64</v>
      </c>
      <c r="P3" s="20">
        <f>'Jul 22'!$O3+'Jun 22'!$P3</f>
        <v>18505.22</v>
      </c>
    </row>
    <row r="4" spans="1:18" ht="13.8" x14ac:dyDescent="0.25">
      <c r="A4" s="21" t="s">
        <v>15</v>
      </c>
      <c r="B4" s="96">
        <v>683.2</v>
      </c>
      <c r="C4" s="162">
        <v>3037.44</v>
      </c>
      <c r="D4" s="14"/>
      <c r="E4" s="15">
        <v>826.2</v>
      </c>
      <c r="F4" s="14">
        <v>4315.62</v>
      </c>
      <c r="G4" s="154">
        <v>1609.86</v>
      </c>
      <c r="H4" s="14"/>
      <c r="I4" s="14"/>
      <c r="J4" s="14"/>
      <c r="K4" s="14"/>
      <c r="L4" s="14"/>
      <c r="M4" s="14"/>
      <c r="N4" s="11"/>
      <c r="O4" s="13">
        <f t="shared" ref="O4:O44" si="0">SUM(B4:N4)</f>
        <v>10472.32</v>
      </c>
      <c r="P4" s="20">
        <f>'Jul 22'!$O4+'Jun 22'!$P4</f>
        <v>49858.66</v>
      </c>
    </row>
    <row r="5" spans="1:18" ht="13.8" x14ac:dyDescent="0.25">
      <c r="A5" s="21" t="s">
        <v>16</v>
      </c>
      <c r="B5" s="96">
        <v>564.51</v>
      </c>
      <c r="C5" s="162">
        <v>3037.44</v>
      </c>
      <c r="D5" s="14"/>
      <c r="E5" s="15">
        <f>455.95+471.62+347.84</f>
        <v>1275.4099999999999</v>
      </c>
      <c r="F5" s="14"/>
      <c r="G5" s="14"/>
      <c r="H5" s="14"/>
      <c r="I5" s="14"/>
      <c r="J5" s="14"/>
      <c r="K5" s="14"/>
      <c r="L5" s="14"/>
      <c r="M5" s="14">
        <v>321.97000000000003</v>
      </c>
      <c r="N5" s="11"/>
      <c r="O5" s="13">
        <f t="shared" si="0"/>
        <v>5199.33</v>
      </c>
      <c r="P5" s="20">
        <f>'Jul 22'!$O5+'Jun 22'!$P5</f>
        <v>21653.08</v>
      </c>
    </row>
    <row r="6" spans="1:18" ht="13.8" x14ac:dyDescent="0.25">
      <c r="A6" s="19" t="s">
        <v>17</v>
      </c>
      <c r="B6" s="96">
        <v>666.54</v>
      </c>
      <c r="C6" s="162">
        <v>3037.44</v>
      </c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3">
        <f t="shared" si="0"/>
        <v>3703.98</v>
      </c>
      <c r="P6" s="20">
        <f>'Jul 22'!$O6+'Jun 22'!$P6</f>
        <v>19831.900000000001</v>
      </c>
    </row>
    <row r="7" spans="1:18" ht="13.8" x14ac:dyDescent="0.25">
      <c r="A7" s="21" t="s">
        <v>18</v>
      </c>
      <c r="B7" s="96">
        <v>805.25</v>
      </c>
      <c r="C7" s="162">
        <v>3037.44</v>
      </c>
      <c r="D7" s="14"/>
      <c r="E7" s="15"/>
      <c r="F7" s="14"/>
      <c r="G7" s="154"/>
      <c r="H7" s="14"/>
      <c r="I7" s="14"/>
      <c r="J7" s="14"/>
      <c r="K7" s="14"/>
      <c r="L7" s="14"/>
      <c r="M7" s="14"/>
      <c r="N7" s="11"/>
      <c r="O7" s="13">
        <f t="shared" si="0"/>
        <v>3842.69</v>
      </c>
      <c r="P7" s="20">
        <f>'Jul 22'!$O7+'Jun 22'!$P7</f>
        <v>23290.999999999996</v>
      </c>
    </row>
    <row r="8" spans="1:18" ht="13.8" x14ac:dyDescent="0.25">
      <c r="A8" s="21" t="s">
        <v>135</v>
      </c>
      <c r="B8" s="96">
        <v>406.54</v>
      </c>
      <c r="C8" s="162">
        <v>3037.44</v>
      </c>
      <c r="D8" s="14"/>
      <c r="E8" s="15"/>
      <c r="F8" s="14"/>
      <c r="G8" s="154"/>
      <c r="H8" s="14"/>
      <c r="I8" s="14"/>
      <c r="J8" s="14"/>
      <c r="K8" s="14"/>
      <c r="L8" s="14"/>
      <c r="M8" s="14"/>
      <c r="N8" s="11"/>
      <c r="O8" s="13">
        <f t="shared" si="0"/>
        <v>3443.98</v>
      </c>
      <c r="P8" s="20">
        <f>'Jul 22'!$O8+'Jun 22'!$P8</f>
        <v>6041.04</v>
      </c>
    </row>
    <row r="9" spans="1:18" ht="13.8" x14ac:dyDescent="0.25">
      <c r="A9" s="21" t="s">
        <v>19</v>
      </c>
      <c r="B9" s="96">
        <v>0</v>
      </c>
      <c r="C9" s="162">
        <v>0</v>
      </c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  <c r="P9" s="20">
        <f>'Jul 22'!$O9+'Jun 22'!$P9</f>
        <v>8184.66</v>
      </c>
    </row>
    <row r="10" spans="1:18" ht="13.8" x14ac:dyDescent="0.25">
      <c r="A10" s="19" t="s">
        <v>20</v>
      </c>
      <c r="B10" s="96">
        <v>653.67999999999995</v>
      </c>
      <c r="C10" s="162">
        <v>3037.44</v>
      </c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3691.12</v>
      </c>
      <c r="P10" s="20">
        <f>'Jul 22'!$O10+'Jun 22'!$P10</f>
        <v>19706.879999999997</v>
      </c>
    </row>
    <row r="11" spans="1:18" ht="13.8" x14ac:dyDescent="0.25">
      <c r="A11" s="21" t="s">
        <v>21</v>
      </c>
      <c r="B11" s="96">
        <v>683.2</v>
      </c>
      <c r="C11" s="162">
        <v>3037.44</v>
      </c>
      <c r="D11" s="14"/>
      <c r="E11" s="15"/>
      <c r="F11" s="14">
        <v>1806.92</v>
      </c>
      <c r="G11" s="14"/>
      <c r="H11" s="14"/>
      <c r="I11" s="14"/>
      <c r="J11" s="14"/>
      <c r="K11" s="14"/>
      <c r="L11" s="14"/>
      <c r="M11" s="14"/>
      <c r="N11" s="11"/>
      <c r="O11" s="13">
        <f t="shared" si="0"/>
        <v>5527.56</v>
      </c>
      <c r="P11" s="20">
        <f>'Jul 22'!$O11+'Jun 22'!$P11</f>
        <v>21957.59</v>
      </c>
    </row>
    <row r="12" spans="1:18" ht="13.5" customHeight="1" x14ac:dyDescent="0.25">
      <c r="A12" s="19" t="s">
        <v>22</v>
      </c>
      <c r="B12" s="96">
        <v>645.35</v>
      </c>
      <c r="C12" s="162">
        <v>3037.44</v>
      </c>
      <c r="D12" s="11"/>
      <c r="E12" s="12"/>
      <c r="F12" s="11">
        <v>3109.35</v>
      </c>
      <c r="G12" s="11"/>
      <c r="H12" s="11"/>
      <c r="I12" s="11"/>
      <c r="J12" s="11"/>
      <c r="K12" s="11"/>
      <c r="L12" s="11">
        <v>86.75</v>
      </c>
      <c r="M12" s="11">
        <v>321.97000000000003</v>
      </c>
      <c r="N12" s="11"/>
      <c r="O12" s="13">
        <f t="shared" si="0"/>
        <v>7200.86</v>
      </c>
      <c r="P12" s="20">
        <f>'Jul 22'!$O12+'Jun 22'!$P12</f>
        <v>23231.59</v>
      </c>
    </row>
    <row r="13" spans="1:18" ht="13.8" x14ac:dyDescent="0.25">
      <c r="A13" s="19" t="s">
        <v>23</v>
      </c>
      <c r="B13" s="96">
        <v>465.86</v>
      </c>
      <c r="C13" s="162">
        <v>3037.44</v>
      </c>
      <c r="D13" s="14"/>
      <c r="E13" s="15"/>
      <c r="F13" s="14"/>
      <c r="G13" s="14"/>
      <c r="H13" s="14"/>
      <c r="I13" s="14"/>
      <c r="J13" s="165">
        <v>712.94</v>
      </c>
      <c r="K13" s="14"/>
      <c r="L13" s="14"/>
      <c r="M13" s="14"/>
      <c r="N13" s="11"/>
      <c r="O13" s="13">
        <f t="shared" si="0"/>
        <v>4216.24</v>
      </c>
      <c r="P13" s="20">
        <f>'Jul 22'!$O13+'Jun 22'!$P13</f>
        <v>18076.949999999997</v>
      </c>
    </row>
    <row r="14" spans="1:18" ht="13.8" x14ac:dyDescent="0.25">
      <c r="A14" s="21" t="s">
        <v>24</v>
      </c>
      <c r="B14" s="96">
        <v>801.54</v>
      </c>
      <c r="C14" s="162">
        <v>3037.44</v>
      </c>
      <c r="D14" s="11"/>
      <c r="E14" s="12"/>
      <c r="F14" s="11"/>
      <c r="G14" s="11"/>
      <c r="H14" s="11">
        <v>1839.84</v>
      </c>
      <c r="I14" s="11"/>
      <c r="J14" s="166">
        <v>735.94</v>
      </c>
      <c r="K14" s="11"/>
      <c r="L14" s="11"/>
      <c r="M14" s="11"/>
      <c r="N14" s="11"/>
      <c r="O14" s="13">
        <f t="shared" si="0"/>
        <v>6414.76</v>
      </c>
      <c r="P14" s="20">
        <f>'Jul 22'!$O14+'Jun 22'!$P14</f>
        <v>23317.68</v>
      </c>
    </row>
    <row r="15" spans="1:18" ht="13.8" x14ac:dyDescent="0.25">
      <c r="A15" s="19" t="s">
        <v>25</v>
      </c>
      <c r="B15" s="96">
        <v>812.83</v>
      </c>
      <c r="C15" s="162">
        <v>3037.44</v>
      </c>
      <c r="D15" s="14"/>
      <c r="E15" s="15">
        <f>514.26+576.76</f>
        <v>1091.02</v>
      </c>
      <c r="F15" s="14"/>
      <c r="G15" s="14"/>
      <c r="H15" s="14"/>
      <c r="I15" s="14"/>
      <c r="J15" s="154"/>
      <c r="K15" s="14"/>
      <c r="L15" s="14"/>
      <c r="M15" s="14">
        <v>321.97000000000003</v>
      </c>
      <c r="N15" s="11"/>
      <c r="O15" s="13">
        <f t="shared" si="0"/>
        <v>5263.26</v>
      </c>
      <c r="P15" s="20">
        <f>'Jul 22'!$O15+'Jun 22'!$P15</f>
        <v>32299.879999999997</v>
      </c>
    </row>
    <row r="16" spans="1:18" ht="13.8" x14ac:dyDescent="0.25">
      <c r="A16" s="21" t="s">
        <v>26</v>
      </c>
      <c r="B16" s="96">
        <v>683.2</v>
      </c>
      <c r="C16" s="162">
        <v>3037.44</v>
      </c>
      <c r="D16" s="11"/>
      <c r="E16" s="12">
        <f>37.77+176.98+52.77</f>
        <v>267.52</v>
      </c>
      <c r="F16" s="11"/>
      <c r="G16" s="11"/>
      <c r="H16" s="11"/>
      <c r="I16" s="11"/>
      <c r="J16" s="164"/>
      <c r="K16" s="11"/>
      <c r="L16" s="11"/>
      <c r="M16" s="11"/>
      <c r="N16" s="11"/>
      <c r="O16" s="13">
        <f t="shared" si="0"/>
        <v>3988.1600000000003</v>
      </c>
      <c r="P16" s="20">
        <f>'Jul 22'!$O16+'Jun 22'!$P16</f>
        <v>20425.98</v>
      </c>
    </row>
    <row r="17" spans="1:16" ht="13.8" x14ac:dyDescent="0.25">
      <c r="A17" s="21" t="s">
        <v>27</v>
      </c>
      <c r="B17" s="96">
        <v>640.4</v>
      </c>
      <c r="C17" s="162">
        <v>3037.44</v>
      </c>
      <c r="D17" s="11"/>
      <c r="E17" s="12"/>
      <c r="F17" s="11"/>
      <c r="G17" s="11"/>
      <c r="H17" s="11"/>
      <c r="I17" s="11"/>
      <c r="J17" s="164">
        <v>528.96</v>
      </c>
      <c r="K17" s="11"/>
      <c r="L17" s="11"/>
      <c r="M17" s="14">
        <v>321.97000000000003</v>
      </c>
      <c r="N17" s="11"/>
      <c r="O17" s="13">
        <f t="shared" si="0"/>
        <v>4528.7700000000004</v>
      </c>
      <c r="P17" s="20">
        <f>'Jul 22'!$O17+'Jun 22'!$P17</f>
        <v>20464.850000000002</v>
      </c>
    </row>
    <row r="18" spans="1:16" ht="13.8" x14ac:dyDescent="0.25">
      <c r="A18" s="19" t="s">
        <v>28</v>
      </c>
      <c r="B18" s="96">
        <v>683.2</v>
      </c>
      <c r="C18" s="162">
        <v>3037.44</v>
      </c>
      <c r="D18" s="14"/>
      <c r="E18" s="15"/>
      <c r="F18" s="14"/>
      <c r="G18" s="14"/>
      <c r="H18" s="14"/>
      <c r="I18" s="152"/>
      <c r="J18" s="16"/>
      <c r="K18" s="14"/>
      <c r="L18" s="14"/>
      <c r="M18" s="14"/>
      <c r="N18" s="11"/>
      <c r="O18" s="13">
        <f t="shared" si="0"/>
        <v>3720.6400000000003</v>
      </c>
      <c r="P18" s="20">
        <f>'Jul 22'!$O18+'Jun 22'!$P18</f>
        <v>24256.129999999997</v>
      </c>
    </row>
    <row r="19" spans="1:16" ht="13.8" x14ac:dyDescent="0.25">
      <c r="A19" s="19" t="s">
        <v>29</v>
      </c>
      <c r="B19" s="96">
        <v>683.2</v>
      </c>
      <c r="C19" s="162">
        <v>3037.44</v>
      </c>
      <c r="D19" s="11"/>
      <c r="E19" s="12">
        <f>594.05+489.89</f>
        <v>1083.94</v>
      </c>
      <c r="F19" s="11"/>
      <c r="G19" s="11"/>
      <c r="H19" s="11"/>
      <c r="I19" s="11"/>
      <c r="J19" s="164"/>
      <c r="K19" s="11"/>
      <c r="L19" s="11"/>
      <c r="M19" s="11"/>
      <c r="N19" s="11"/>
      <c r="O19" s="13">
        <f t="shared" si="0"/>
        <v>4804.58</v>
      </c>
      <c r="P19" s="20">
        <f>'Jul 22'!$O19+'Jun 22'!$P19</f>
        <v>25615.949999999997</v>
      </c>
    </row>
    <row r="20" spans="1:16" ht="13.8" x14ac:dyDescent="0.25">
      <c r="A20" s="21" t="s">
        <v>30</v>
      </c>
      <c r="B20" s="96">
        <v>683.2</v>
      </c>
      <c r="C20" s="162">
        <v>3037.44</v>
      </c>
      <c r="D20" s="11"/>
      <c r="E20" s="12">
        <f>474.85+590.71</f>
        <v>1065.56</v>
      </c>
      <c r="F20" s="11"/>
      <c r="G20" s="11"/>
      <c r="I20" s="11"/>
      <c r="J20" s="11"/>
      <c r="K20" s="11"/>
      <c r="L20" s="11"/>
      <c r="M20" s="11">
        <v>367.97</v>
      </c>
      <c r="N20" s="11"/>
      <c r="O20" s="13">
        <f t="shared" si="0"/>
        <v>5154.170000000001</v>
      </c>
      <c r="P20" s="20">
        <f>'Jul 22'!$O20+'Jun 22'!$P20</f>
        <v>32057.38</v>
      </c>
    </row>
    <row r="21" spans="1:16" ht="13.8" x14ac:dyDescent="0.25">
      <c r="A21" s="19" t="s">
        <v>31</v>
      </c>
      <c r="B21" s="96">
        <v>580.71</v>
      </c>
      <c r="C21" s="162">
        <v>3037.44</v>
      </c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1"/>
      <c r="O21" s="13">
        <f t="shared" si="0"/>
        <v>3618.15</v>
      </c>
      <c r="P21" s="20">
        <f>'Jul 22'!$O21+'Jun 22'!$P21</f>
        <v>19196.09</v>
      </c>
    </row>
    <row r="22" spans="1:16" ht="13.8" x14ac:dyDescent="0.25">
      <c r="A22" s="19" t="s">
        <v>32</v>
      </c>
      <c r="B22" s="96">
        <v>499.87</v>
      </c>
      <c r="C22" s="162">
        <v>3037.44</v>
      </c>
      <c r="D22" s="11"/>
      <c r="E22" s="12"/>
      <c r="F22" s="11"/>
      <c r="G22" s="11"/>
      <c r="H22" s="11"/>
      <c r="I22" s="11"/>
      <c r="J22" s="11"/>
      <c r="K22" s="11"/>
      <c r="L22" s="11"/>
      <c r="M22" s="11">
        <v>367.97</v>
      </c>
      <c r="N22" s="11"/>
      <c r="O22" s="13">
        <f t="shared" si="0"/>
        <v>3905.2799999999997</v>
      </c>
      <c r="P22" s="20">
        <f>'Jul 22'!$O22+'Jun 22'!$P22</f>
        <v>22582.190000000002</v>
      </c>
    </row>
    <row r="23" spans="1:16" ht="13.8" x14ac:dyDescent="0.25">
      <c r="A23" s="19" t="s">
        <v>33</v>
      </c>
      <c r="B23" s="96">
        <v>683.2</v>
      </c>
      <c r="C23" s="162">
        <v>3037.44</v>
      </c>
      <c r="D23" s="14"/>
      <c r="E23" s="15">
        <f>597.39+491.56</f>
        <v>1088.95</v>
      </c>
      <c r="F23" s="14"/>
      <c r="G23" s="14"/>
      <c r="H23" s="14"/>
      <c r="I23" s="14"/>
      <c r="J23" s="14"/>
      <c r="K23" s="14"/>
      <c r="L23" s="14"/>
      <c r="M23" s="14"/>
      <c r="N23" s="11"/>
      <c r="O23" s="13">
        <f t="shared" si="0"/>
        <v>4809.59</v>
      </c>
      <c r="P23" s="20">
        <f>'Jul 22'!$O23+'Jun 22'!$P23</f>
        <v>26838.489999999998</v>
      </c>
    </row>
    <row r="24" spans="1:16" ht="13.8" x14ac:dyDescent="0.25">
      <c r="A24" s="19" t="s">
        <v>58</v>
      </c>
      <c r="B24" s="96">
        <v>683.2</v>
      </c>
      <c r="C24" s="162">
        <v>3037.44</v>
      </c>
      <c r="D24" s="14"/>
      <c r="E24" s="15"/>
      <c r="F24" s="14"/>
      <c r="G24" s="14"/>
      <c r="H24" s="14"/>
      <c r="I24" s="14"/>
      <c r="J24" s="14"/>
      <c r="K24" s="14"/>
      <c r="L24" s="14"/>
      <c r="M24" s="11">
        <v>321.97000000000003</v>
      </c>
      <c r="N24" s="11"/>
      <c r="O24" s="13">
        <f t="shared" si="0"/>
        <v>4042.6100000000006</v>
      </c>
      <c r="P24" s="20">
        <f>'Jul 22'!$O24+'Jun 22'!$P24</f>
        <v>20451.7</v>
      </c>
    </row>
    <row r="25" spans="1:16" ht="13.8" x14ac:dyDescent="0.25">
      <c r="A25" s="21" t="s">
        <v>35</v>
      </c>
      <c r="B25" s="96">
        <v>678.47</v>
      </c>
      <c r="C25" s="162">
        <v>3037.44</v>
      </c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3">
        <f t="shared" si="0"/>
        <v>3715.91</v>
      </c>
      <c r="P25" s="20">
        <f>'Jul 22'!$O25+'Jun 22'!$P25</f>
        <v>19880.410000000003</v>
      </c>
    </row>
    <row r="26" spans="1:16" ht="13.8" x14ac:dyDescent="0.25">
      <c r="A26" s="19" t="s">
        <v>36</v>
      </c>
      <c r="B26" s="96">
        <v>0</v>
      </c>
      <c r="C26" s="162">
        <v>0</v>
      </c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1"/>
      <c r="O26" s="13">
        <f t="shared" si="0"/>
        <v>0</v>
      </c>
      <c r="P26" s="20">
        <f>'Jul 22'!$O26+'Jun 22'!$P26</f>
        <v>16192.88</v>
      </c>
    </row>
    <row r="27" spans="1:16" ht="13.8" x14ac:dyDescent="0.25">
      <c r="A27" s="19" t="s">
        <v>67</v>
      </c>
      <c r="B27" s="96">
        <v>690.4</v>
      </c>
      <c r="C27" s="162">
        <v>3037.44</v>
      </c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1"/>
      <c r="O27" s="13">
        <f t="shared" si="0"/>
        <v>3727.84</v>
      </c>
      <c r="P27" s="20">
        <f>'Jul 22'!$O27+'Jun 22'!$P27</f>
        <v>19963.920000000002</v>
      </c>
    </row>
    <row r="28" spans="1:16" ht="13.8" x14ac:dyDescent="0.25">
      <c r="A28" s="19" t="s">
        <v>38</v>
      </c>
      <c r="B28" s="96">
        <v>683.2</v>
      </c>
      <c r="C28" s="162">
        <v>3037.44</v>
      </c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3">
        <f t="shared" si="0"/>
        <v>3720.6400000000003</v>
      </c>
      <c r="P28" s="20">
        <f>'Jul 22'!$O28+'Jun 22'!$P28</f>
        <v>19825.559999999998</v>
      </c>
    </row>
    <row r="29" spans="1:16" ht="13.8" x14ac:dyDescent="0.25">
      <c r="A29" s="21" t="s">
        <v>39</v>
      </c>
      <c r="B29" s="96">
        <v>416.54</v>
      </c>
      <c r="C29" s="162">
        <v>3037.44</v>
      </c>
      <c r="D29" s="14"/>
      <c r="E29" s="15">
        <f>580.69+474.85</f>
        <v>1055.54</v>
      </c>
      <c r="F29" s="14"/>
      <c r="G29" s="14"/>
      <c r="H29" s="14">
        <v>367.97</v>
      </c>
      <c r="I29" s="14"/>
      <c r="J29" s="14"/>
      <c r="K29" s="14"/>
      <c r="L29" s="14"/>
      <c r="M29" s="14">
        <v>367.97</v>
      </c>
      <c r="N29" s="11"/>
      <c r="O29" s="13">
        <f t="shared" si="0"/>
        <v>5245.4600000000009</v>
      </c>
      <c r="P29" s="20">
        <f>'Jul 22'!$O29+'Jun 22'!$P29</f>
        <v>29525.989999999998</v>
      </c>
    </row>
    <row r="30" spans="1:16" ht="13.8" x14ac:dyDescent="0.25">
      <c r="A30" s="21" t="s">
        <v>40</v>
      </c>
      <c r="B30" s="96">
        <v>683.2</v>
      </c>
      <c r="C30" s="162">
        <v>3037.44</v>
      </c>
      <c r="D30" s="11"/>
      <c r="E30" s="12"/>
      <c r="F30" s="11"/>
      <c r="G30" s="11"/>
      <c r="H30" s="11"/>
      <c r="I30" s="11">
        <v>2069.8200000000002</v>
      </c>
      <c r="J30" s="11"/>
      <c r="K30" s="11"/>
      <c r="L30" s="11"/>
      <c r="M30" s="11"/>
      <c r="N30" s="11"/>
      <c r="O30" s="13">
        <f t="shared" si="0"/>
        <v>5790.4600000000009</v>
      </c>
      <c r="P30" s="20">
        <f>'Jul 22'!$O30+'Jun 22'!$P30</f>
        <v>25000.36</v>
      </c>
    </row>
    <row r="31" spans="1:16" ht="13.8" x14ac:dyDescent="0.25">
      <c r="A31" s="19" t="s">
        <v>41</v>
      </c>
      <c r="B31" s="96">
        <v>905.25</v>
      </c>
      <c r="C31" s="162">
        <v>3037.44</v>
      </c>
      <c r="D31" s="16"/>
      <c r="E31" s="15"/>
      <c r="F31" s="17"/>
      <c r="G31" s="17"/>
      <c r="H31" s="154">
        <v>321.97000000000003</v>
      </c>
      <c r="I31" s="14"/>
      <c r="J31" s="14"/>
      <c r="K31" s="14"/>
      <c r="L31" s="17"/>
      <c r="M31" s="16"/>
      <c r="N31" s="11"/>
      <c r="O31" s="13">
        <f t="shared" si="0"/>
        <v>4264.66</v>
      </c>
      <c r="P31" s="20">
        <f>'Jul 22'!$O31+'Jun 22'!$P31</f>
        <v>30444.11</v>
      </c>
    </row>
    <row r="32" spans="1:16" ht="13.5" customHeight="1" x14ac:dyDescent="0.25">
      <c r="A32" s="21" t="s">
        <v>42</v>
      </c>
      <c r="B32" s="96">
        <v>672.6</v>
      </c>
      <c r="C32" s="162">
        <v>3037.44</v>
      </c>
      <c r="D32" s="11"/>
      <c r="E32" s="12"/>
      <c r="F32" s="11"/>
      <c r="G32" s="11"/>
      <c r="H32" s="11"/>
      <c r="I32" s="11"/>
      <c r="J32" s="11"/>
      <c r="K32" s="11"/>
      <c r="L32" s="11"/>
      <c r="M32" s="11">
        <v>367.97</v>
      </c>
      <c r="N32" s="11"/>
      <c r="O32" s="13">
        <f t="shared" si="0"/>
        <v>4078.01</v>
      </c>
      <c r="P32" s="20">
        <f>'Jul 22'!$O32+'Jun 22'!$P32</f>
        <v>22967.050000000003</v>
      </c>
    </row>
    <row r="33" spans="1:16" ht="13.8" x14ac:dyDescent="0.25">
      <c r="A33" s="19" t="s">
        <v>43</v>
      </c>
      <c r="B33" s="96">
        <v>538.15</v>
      </c>
      <c r="C33" s="162">
        <v>3037.44</v>
      </c>
      <c r="D33" s="14"/>
      <c r="E33" s="15"/>
      <c r="F33" s="14"/>
      <c r="G33" s="14"/>
      <c r="H33" s="14"/>
      <c r="I33" s="14"/>
      <c r="J33" s="154"/>
      <c r="K33" s="14"/>
      <c r="L33" s="14"/>
      <c r="M33" s="14"/>
      <c r="N33" s="11"/>
      <c r="O33" s="13">
        <f t="shared" si="0"/>
        <v>3575.59</v>
      </c>
      <c r="P33" s="20">
        <f>'Jul 22'!$O33+'Jun 22'!$P33</f>
        <v>21126.210000000003</v>
      </c>
    </row>
    <row r="34" spans="1:16" ht="13.8" x14ac:dyDescent="0.25">
      <c r="A34" s="19" t="s">
        <v>44</v>
      </c>
      <c r="B34" s="96">
        <v>871.49</v>
      </c>
      <c r="C34" s="162">
        <v>3037.44</v>
      </c>
      <c r="D34" s="14"/>
      <c r="E34" s="15">
        <v>358.37</v>
      </c>
      <c r="F34" s="14"/>
      <c r="G34" s="14"/>
      <c r="H34" s="14"/>
      <c r="I34" s="14"/>
      <c r="J34" s="14"/>
      <c r="K34" s="14"/>
      <c r="L34" s="14"/>
      <c r="M34" s="11">
        <v>367.97</v>
      </c>
      <c r="N34" s="11"/>
      <c r="O34" s="13">
        <f t="shared" si="0"/>
        <v>4635.2700000000004</v>
      </c>
      <c r="P34" s="20">
        <f>'Jul 22'!$O34+'Jun 22'!$P34</f>
        <v>25832.93</v>
      </c>
    </row>
    <row r="35" spans="1:16" ht="13.8" x14ac:dyDescent="0.25">
      <c r="A35" s="19" t="s">
        <v>45</v>
      </c>
      <c r="B35" s="96">
        <v>499.87</v>
      </c>
      <c r="C35" s="162">
        <v>3037.44</v>
      </c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1"/>
      <c r="O35" s="13">
        <f t="shared" si="0"/>
        <v>3537.31</v>
      </c>
      <c r="P35" s="20">
        <f>'Jul 22'!$O35+'Jun 22'!$P35</f>
        <v>18754.47</v>
      </c>
    </row>
    <row r="36" spans="1:16" ht="13.8" x14ac:dyDescent="0.25">
      <c r="A36" s="19" t="s">
        <v>46</v>
      </c>
      <c r="B36" s="96">
        <v>683.2</v>
      </c>
      <c r="C36" s="162">
        <v>3037.44</v>
      </c>
      <c r="D36" s="11"/>
      <c r="E36" s="12">
        <f>458.15+468.17</f>
        <v>926.31999999999994</v>
      </c>
      <c r="F36" s="11"/>
      <c r="G36" s="11"/>
      <c r="H36" s="11"/>
      <c r="I36" s="11"/>
      <c r="J36" s="11"/>
      <c r="K36" s="11"/>
      <c r="L36" s="11"/>
      <c r="M36" s="11"/>
      <c r="N36" s="11"/>
      <c r="O36" s="13">
        <f t="shared" si="0"/>
        <v>4646.96</v>
      </c>
      <c r="P36" s="20">
        <f>'Jul 22'!$O36+'Jun 22'!$P36</f>
        <v>27002.959999999995</v>
      </c>
    </row>
    <row r="37" spans="1:16" ht="13.8" x14ac:dyDescent="0.25">
      <c r="A37" s="21" t="s">
        <v>47</v>
      </c>
      <c r="B37" s="96">
        <v>964.21</v>
      </c>
      <c r="C37" s="162">
        <v>3037.44</v>
      </c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1"/>
      <c r="O37" s="13">
        <f t="shared" si="0"/>
        <v>4001.65</v>
      </c>
      <c r="P37" s="20">
        <f>'Jul 22'!$O37+'Jun 22'!$P37</f>
        <v>21880.590000000004</v>
      </c>
    </row>
    <row r="38" spans="1:16" ht="13.8" x14ac:dyDescent="0.25">
      <c r="A38" s="19" t="s">
        <v>48</v>
      </c>
      <c r="B38" s="96">
        <v>599.41</v>
      </c>
      <c r="C38" s="162">
        <v>3037.44</v>
      </c>
      <c r="D38" s="11"/>
      <c r="E38" s="81"/>
      <c r="F38" s="11"/>
      <c r="G38" s="11"/>
      <c r="H38" s="11"/>
      <c r="I38" s="11"/>
      <c r="J38" s="154">
        <v>160.97999999999999</v>
      </c>
      <c r="K38" s="11"/>
      <c r="L38" s="11"/>
      <c r="M38" s="11"/>
      <c r="N38" s="11"/>
      <c r="O38" s="13">
        <f t="shared" si="0"/>
        <v>3797.83</v>
      </c>
      <c r="P38" s="20">
        <f>'Jul 22'!$O38+'Jun 22'!$P38</f>
        <v>22282.730000000003</v>
      </c>
    </row>
    <row r="39" spans="1:16" ht="13.5" customHeight="1" x14ac:dyDescent="0.25">
      <c r="A39" s="21" t="s">
        <v>49</v>
      </c>
      <c r="B39" s="96">
        <v>584.1</v>
      </c>
      <c r="C39" s="162">
        <v>3037.44</v>
      </c>
      <c r="D39" s="79"/>
      <c r="E39" s="61">
        <f>374.62+624.12+518.29</f>
        <v>1517.03</v>
      </c>
      <c r="F39" s="22"/>
      <c r="G39" s="22"/>
      <c r="H39" s="22"/>
      <c r="I39" s="22"/>
      <c r="J39" s="22"/>
      <c r="K39" s="22"/>
      <c r="L39" s="22"/>
      <c r="M39" s="22"/>
      <c r="N39" s="11"/>
      <c r="O39" s="13">
        <f t="shared" si="0"/>
        <v>5138.57</v>
      </c>
      <c r="P39" s="20">
        <f>'Jul 22'!$O39+'Jun 22'!$P39</f>
        <v>25205.149999999998</v>
      </c>
    </row>
    <row r="40" spans="1:16" ht="13.8" x14ac:dyDescent="0.25">
      <c r="A40" s="19" t="s">
        <v>50</v>
      </c>
      <c r="B40" s="96">
        <v>433.2</v>
      </c>
      <c r="C40" s="162">
        <v>3037.44</v>
      </c>
      <c r="D40" s="77"/>
      <c r="E40" s="60">
        <v>419.11</v>
      </c>
      <c r="F40" s="80"/>
      <c r="G40" s="61"/>
      <c r="H40" s="61"/>
      <c r="I40" s="154"/>
      <c r="J40" s="61"/>
      <c r="K40" s="61"/>
      <c r="L40" s="61"/>
      <c r="M40" s="61"/>
      <c r="N40" s="11"/>
      <c r="O40" s="13">
        <f t="shared" si="0"/>
        <v>3889.75</v>
      </c>
      <c r="P40" s="20">
        <f>'Jul 22'!$O40+'Jun 22'!$P40</f>
        <v>30751.75</v>
      </c>
    </row>
    <row r="41" spans="1:16" ht="13.8" x14ac:dyDescent="0.25">
      <c r="A41" s="142" t="s">
        <v>51</v>
      </c>
      <c r="B41" s="96">
        <v>541.54</v>
      </c>
      <c r="C41" s="162">
        <v>3037.44</v>
      </c>
      <c r="D41" s="61"/>
      <c r="E41" s="61"/>
      <c r="F41" s="61"/>
      <c r="G41" s="61"/>
      <c r="H41" s="154"/>
      <c r="I41" s="61"/>
      <c r="J41" s="61"/>
      <c r="K41" s="61"/>
      <c r="L41" s="61"/>
      <c r="M41" s="61"/>
      <c r="N41" s="11"/>
      <c r="O41" s="13">
        <f t="shared" si="0"/>
        <v>3578.98</v>
      </c>
      <c r="P41" s="20">
        <f>'Jul 22'!$O41+'Jun 22'!$P41</f>
        <v>23133.579999999998</v>
      </c>
    </row>
    <row r="42" spans="1:16" ht="13.8" x14ac:dyDescent="0.25">
      <c r="A42" s="69" t="s">
        <v>52</v>
      </c>
      <c r="B42" s="96">
        <v>515.17999999999995</v>
      </c>
      <c r="C42" s="162">
        <v>3037.44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11"/>
      <c r="O42" s="13">
        <f t="shared" si="0"/>
        <v>3552.62</v>
      </c>
      <c r="P42" s="20">
        <f>'Jul 22'!$O42+'Jun 22'!$P42</f>
        <v>18737.379999999997</v>
      </c>
    </row>
    <row r="43" spans="1:16" ht="13.8" x14ac:dyDescent="0.25">
      <c r="A43" s="78" t="s">
        <v>53</v>
      </c>
      <c r="B43" s="96">
        <v>757.28</v>
      </c>
      <c r="C43" s="162">
        <v>3037.44</v>
      </c>
      <c r="D43" s="76"/>
      <c r="E43" s="76"/>
      <c r="F43" s="76"/>
      <c r="G43" s="76"/>
      <c r="H43" s="76"/>
      <c r="I43" s="76"/>
      <c r="J43" s="154"/>
      <c r="K43" s="76"/>
      <c r="L43" s="76"/>
      <c r="M43" s="76"/>
      <c r="N43" s="11"/>
      <c r="O43" s="13">
        <f t="shared" si="0"/>
        <v>3794.7200000000003</v>
      </c>
      <c r="P43" s="20">
        <f>'Jul 22'!$O43+'Jun 22'!$P43</f>
        <v>28056.229999999996</v>
      </c>
    </row>
    <row r="44" spans="1:16" ht="13.8" thickBot="1" x14ac:dyDescent="0.3">
      <c r="A44" s="136"/>
      <c r="B44" s="82">
        <f>SUM(B3:B43)</f>
        <v>25059.170000000002</v>
      </c>
      <c r="C44" s="74">
        <f>SUM(C3:C43)</f>
        <v>118460.16000000006</v>
      </c>
      <c r="D44" s="73">
        <f t="shared" ref="D44:K44" si="1">SUM(D3:D43)</f>
        <v>0</v>
      </c>
      <c r="E44" s="74">
        <f>SUM(E3:E43)</f>
        <v>10974.970000000001</v>
      </c>
      <c r="F44" s="73">
        <f t="shared" si="1"/>
        <v>9231.89</v>
      </c>
      <c r="G44" s="74">
        <f t="shared" si="1"/>
        <v>1609.86</v>
      </c>
      <c r="H44" s="74">
        <f t="shared" si="1"/>
        <v>2529.7799999999997</v>
      </c>
      <c r="I44" s="73">
        <f t="shared" si="1"/>
        <v>2069.8200000000002</v>
      </c>
      <c r="J44" s="74">
        <f>SUM(J3:J43)</f>
        <v>2138.8200000000002</v>
      </c>
      <c r="K44" s="73">
        <f t="shared" si="1"/>
        <v>0</v>
      </c>
      <c r="L44" s="74">
        <f>SUM(L3:L43)</f>
        <v>86.75</v>
      </c>
      <c r="M44" s="73">
        <f>SUM(M3:M43)</f>
        <v>3449.7000000000007</v>
      </c>
      <c r="N44" s="73">
        <f>SUM(N3:N43)</f>
        <v>0</v>
      </c>
      <c r="O44" s="13">
        <f t="shared" si="0"/>
        <v>175610.92000000007</v>
      </c>
      <c r="P44" s="137">
        <f>'Jul 22'!$O44+'Jun 22'!$P44</f>
        <v>944409.15000000014</v>
      </c>
    </row>
    <row r="45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opLeftCell="A7" zoomScaleNormal="100" workbookViewId="0">
      <pane xSplit="1" topLeftCell="B1" activePane="topRight" state="frozen"/>
      <selection activeCell="A5" sqref="A5"/>
      <selection pane="topRight" activeCell="F2" sqref="F1:F1048576"/>
    </sheetView>
  </sheetViews>
  <sheetFormatPr defaultColWidth="12.6640625" defaultRowHeight="13.2" x14ac:dyDescent="0.25"/>
  <cols>
    <col min="1" max="1" width="18.88671875" bestFit="1" customWidth="1"/>
    <col min="2" max="2" width="13.109375" customWidth="1"/>
    <col min="3" max="3" width="16.5546875" bestFit="1" customWidth="1"/>
    <col min="4" max="4" width="11.44140625" bestFit="1" customWidth="1"/>
    <col min="5" max="5" width="9.5546875" bestFit="1" customWidth="1"/>
    <col min="6" max="6" width="12.3320312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3.44140625" customWidth="1"/>
  </cols>
  <sheetData>
    <row r="1" spans="1:18" ht="17.399999999999999" x14ac:dyDescent="0.3">
      <c r="A1" s="190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8" s="6" customFormat="1" ht="66.599999999999994" thickBot="1" x14ac:dyDescent="0.3">
      <c r="A2" s="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45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60</v>
      </c>
      <c r="N2" s="10" t="s">
        <v>61</v>
      </c>
      <c r="O2" s="10" t="s">
        <v>13</v>
      </c>
      <c r="P2" s="18" t="s">
        <v>71</v>
      </c>
      <c r="Q2" s="1"/>
      <c r="R2" s="1"/>
    </row>
    <row r="3" spans="1:18" x14ac:dyDescent="0.25">
      <c r="A3" s="143" t="s">
        <v>14</v>
      </c>
      <c r="B3" s="96">
        <v>333.2</v>
      </c>
      <c r="C3" s="96">
        <v>2024.96</v>
      </c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3">
        <f t="shared" ref="O3:O43" si="0">SUM(B3:N3)</f>
        <v>2358.16</v>
      </c>
      <c r="P3" s="20">
        <f>'Aug 22'!$O3+'Jul 22'!$P3</f>
        <v>20863.38</v>
      </c>
    </row>
    <row r="4" spans="1:18" x14ac:dyDescent="0.25">
      <c r="A4" s="21" t="s">
        <v>15</v>
      </c>
      <c r="B4" s="96">
        <v>683.2</v>
      </c>
      <c r="C4" s="96">
        <v>2024.96</v>
      </c>
      <c r="D4" s="14"/>
      <c r="E4" s="134"/>
      <c r="F4" s="14">
        <v>908.44</v>
      </c>
      <c r="G4" s="14"/>
      <c r="H4" s="14"/>
      <c r="I4" s="14"/>
      <c r="J4" s="14"/>
      <c r="K4" s="14"/>
      <c r="L4" s="14"/>
      <c r="M4" s="14"/>
      <c r="N4" s="11"/>
      <c r="O4" s="13">
        <f t="shared" si="0"/>
        <v>3616.6</v>
      </c>
      <c r="P4" s="20">
        <f>'Aug 22'!$O4+'Jul 22'!$P4</f>
        <v>53475.26</v>
      </c>
    </row>
    <row r="5" spans="1:18" x14ac:dyDescent="0.25">
      <c r="A5" s="21" t="s">
        <v>16</v>
      </c>
      <c r="B5" s="96">
        <v>564.51</v>
      </c>
      <c r="C5" s="96">
        <v>2024.96</v>
      </c>
      <c r="D5" s="14"/>
      <c r="E5" s="15"/>
      <c r="F5" s="14"/>
      <c r="G5" s="14"/>
      <c r="H5" s="14"/>
      <c r="I5" s="14"/>
      <c r="J5" s="14"/>
      <c r="K5" s="14"/>
      <c r="L5" s="14"/>
      <c r="M5" s="14">
        <v>459.96</v>
      </c>
      <c r="N5" s="11"/>
      <c r="O5" s="13">
        <f t="shared" si="0"/>
        <v>3049.4300000000003</v>
      </c>
      <c r="P5" s="20">
        <f>'Aug 22'!$O5+'Jul 22'!$P5</f>
        <v>24702.510000000002</v>
      </c>
    </row>
    <row r="6" spans="1:18" x14ac:dyDescent="0.25">
      <c r="A6" s="19" t="s">
        <v>17</v>
      </c>
      <c r="B6" s="96">
        <v>666.54</v>
      </c>
      <c r="C6" s="96">
        <v>2024.96</v>
      </c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3">
        <f t="shared" si="0"/>
        <v>2691.5</v>
      </c>
      <c r="P6" s="20">
        <f>'Aug 22'!$O6+'Jul 22'!$P6</f>
        <v>22523.4</v>
      </c>
    </row>
    <row r="7" spans="1:18" x14ac:dyDescent="0.25">
      <c r="A7" s="21" t="s">
        <v>18</v>
      </c>
      <c r="B7" s="96">
        <v>805.25</v>
      </c>
      <c r="C7" s="96">
        <v>2024.96</v>
      </c>
      <c r="D7" s="14"/>
      <c r="E7" s="15"/>
      <c r="F7" s="14"/>
      <c r="G7" s="14"/>
      <c r="H7" s="14"/>
      <c r="I7" s="14"/>
      <c r="J7" s="14">
        <v>459.96</v>
      </c>
      <c r="K7" s="14"/>
      <c r="L7" s="14"/>
      <c r="M7" s="14"/>
      <c r="N7" s="11"/>
      <c r="O7" s="13">
        <f t="shared" si="0"/>
        <v>3290.17</v>
      </c>
      <c r="P7" s="20">
        <f>'Aug 22'!$O7+'Jul 22'!$P7</f>
        <v>26581.17</v>
      </c>
    </row>
    <row r="8" spans="1:18" x14ac:dyDescent="0.25">
      <c r="A8" s="21" t="s">
        <v>135</v>
      </c>
      <c r="B8" s="96">
        <v>441.54</v>
      </c>
      <c r="C8" s="96">
        <v>2024.96</v>
      </c>
      <c r="D8" s="14"/>
      <c r="E8" s="15"/>
      <c r="F8" s="14"/>
      <c r="G8" s="14"/>
      <c r="H8" s="14"/>
      <c r="I8" s="14"/>
      <c r="J8" s="14"/>
      <c r="K8" s="14"/>
      <c r="L8" s="14"/>
      <c r="M8" s="14"/>
      <c r="N8" s="11"/>
      <c r="O8" s="13">
        <f t="shared" si="0"/>
        <v>2466.5</v>
      </c>
      <c r="P8" s="20">
        <f>'Aug 22'!$O8+'Jul 22'!$P8</f>
        <v>8507.5400000000009</v>
      </c>
    </row>
    <row r="9" spans="1:18" x14ac:dyDescent="0.25">
      <c r="A9" s="21" t="s">
        <v>19</v>
      </c>
      <c r="B9" s="96">
        <v>0</v>
      </c>
      <c r="C9" s="96">
        <v>0</v>
      </c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  <c r="P9" s="20">
        <f>'Aug 22'!$O9+'Jul 22'!$P9</f>
        <v>8184.66</v>
      </c>
    </row>
    <row r="10" spans="1:18" x14ac:dyDescent="0.25">
      <c r="A10" s="19" t="s">
        <v>20</v>
      </c>
      <c r="B10" s="96">
        <v>653.67999999999995</v>
      </c>
      <c r="C10" s="96">
        <v>2024.96</v>
      </c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2678.64</v>
      </c>
      <c r="P10" s="20">
        <f>'Aug 22'!$O10+'Jul 22'!$P10</f>
        <v>22385.519999999997</v>
      </c>
    </row>
    <row r="11" spans="1:18" x14ac:dyDescent="0.25">
      <c r="A11" s="21" t="s">
        <v>21</v>
      </c>
      <c r="B11" s="96">
        <v>683.2</v>
      </c>
      <c r="C11" s="96">
        <v>2024.96</v>
      </c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1"/>
      <c r="O11" s="13">
        <f t="shared" si="0"/>
        <v>2708.16</v>
      </c>
      <c r="P11" s="20">
        <f>'Aug 22'!$O11+'Jul 22'!$P11</f>
        <v>24665.75</v>
      </c>
    </row>
    <row r="12" spans="1:18" x14ac:dyDescent="0.25">
      <c r="A12" s="19" t="s">
        <v>22</v>
      </c>
      <c r="B12" s="96">
        <v>645.35</v>
      </c>
      <c r="C12" s="96">
        <v>2024.96</v>
      </c>
      <c r="D12" s="11"/>
      <c r="E12" s="12"/>
      <c r="F12" s="11"/>
      <c r="G12" s="11"/>
      <c r="H12" s="11"/>
      <c r="I12" s="11"/>
      <c r="J12" s="11"/>
      <c r="K12" s="11"/>
      <c r="L12" s="11"/>
      <c r="M12" s="11">
        <v>459.96</v>
      </c>
      <c r="N12" s="11"/>
      <c r="O12" s="13">
        <f t="shared" si="0"/>
        <v>3130.27</v>
      </c>
      <c r="P12" s="20">
        <f>'Aug 22'!$O12+'Jul 22'!$P12</f>
        <v>26361.86</v>
      </c>
    </row>
    <row r="13" spans="1:18" x14ac:dyDescent="0.25">
      <c r="A13" s="19" t="s">
        <v>23</v>
      </c>
      <c r="B13" s="96">
        <v>465.86</v>
      </c>
      <c r="C13" s="96">
        <v>2024.96</v>
      </c>
      <c r="D13" s="14"/>
      <c r="E13" s="15"/>
      <c r="F13" s="14"/>
      <c r="G13" s="14"/>
      <c r="H13" s="14"/>
      <c r="I13" s="14"/>
      <c r="J13" s="14">
        <v>459.96</v>
      </c>
      <c r="K13" s="14"/>
      <c r="L13" s="14"/>
      <c r="M13" s="14"/>
      <c r="N13" s="11"/>
      <c r="O13" s="13">
        <f t="shared" si="0"/>
        <v>2950.78</v>
      </c>
      <c r="P13" s="20">
        <f>'Aug 22'!$O13+'Jul 22'!$P13</f>
        <v>21027.729999999996</v>
      </c>
    </row>
    <row r="14" spans="1:18" x14ac:dyDescent="0.25">
      <c r="A14" s="21" t="s">
        <v>24</v>
      </c>
      <c r="B14" s="96">
        <v>801.54</v>
      </c>
      <c r="C14" s="96">
        <v>2024.96</v>
      </c>
      <c r="D14" s="11"/>
      <c r="E14" s="12"/>
      <c r="F14" s="11">
        <v>2200.1999999999998</v>
      </c>
      <c r="G14" s="11">
        <v>2299.8000000000002</v>
      </c>
      <c r="H14" s="11"/>
      <c r="I14" s="11"/>
      <c r="J14" s="14"/>
      <c r="K14" s="11"/>
      <c r="L14" s="11"/>
      <c r="M14" s="11"/>
      <c r="N14" s="11"/>
      <c r="O14" s="13">
        <f t="shared" si="0"/>
        <v>7326.5</v>
      </c>
      <c r="P14" s="20">
        <f>'Aug 22'!$O14+'Jul 22'!$P14</f>
        <v>30644.18</v>
      </c>
    </row>
    <row r="15" spans="1:18" x14ac:dyDescent="0.25">
      <c r="A15" s="19" t="s">
        <v>25</v>
      </c>
      <c r="B15" s="96">
        <v>812.83</v>
      </c>
      <c r="C15" s="96">
        <v>2024.96</v>
      </c>
      <c r="D15" s="14"/>
      <c r="E15" s="15"/>
      <c r="F15" s="14"/>
      <c r="G15" s="14"/>
      <c r="H15" s="14"/>
      <c r="I15" s="14"/>
      <c r="K15" s="14"/>
      <c r="L15" s="14"/>
      <c r="M15" s="14">
        <v>459.96</v>
      </c>
      <c r="N15" s="11"/>
      <c r="O15" s="13">
        <f t="shared" si="0"/>
        <v>3297.75</v>
      </c>
      <c r="P15" s="20">
        <f>'Aug 22'!$O15+'Jul 22'!$P15</f>
        <v>35597.629999999997</v>
      </c>
    </row>
    <row r="16" spans="1:18" x14ac:dyDescent="0.25">
      <c r="A16" s="21" t="s">
        <v>26</v>
      </c>
      <c r="B16" s="96">
        <v>683.2</v>
      </c>
      <c r="C16" s="96">
        <v>2024.96</v>
      </c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2708.16</v>
      </c>
      <c r="P16" s="20">
        <f>'Aug 22'!$O16+'Jul 22'!$P16</f>
        <v>23134.14</v>
      </c>
    </row>
    <row r="17" spans="1:16" x14ac:dyDescent="0.25">
      <c r="A17" s="21" t="s">
        <v>27</v>
      </c>
      <c r="B17" s="96">
        <v>640.4</v>
      </c>
      <c r="C17" s="96">
        <v>2024.96</v>
      </c>
      <c r="D17" s="11"/>
      <c r="E17" s="12"/>
      <c r="F17" s="11"/>
      <c r="G17" s="11"/>
      <c r="H17" s="11"/>
      <c r="I17" s="11"/>
      <c r="J17" s="11">
        <v>459.96</v>
      </c>
      <c r="K17" s="11"/>
      <c r="L17" s="11"/>
      <c r="M17" s="11">
        <v>459.96</v>
      </c>
      <c r="N17" s="11"/>
      <c r="O17" s="13">
        <f t="shared" si="0"/>
        <v>3585.28</v>
      </c>
      <c r="P17" s="20">
        <f>'Aug 22'!$O17+'Jul 22'!$P17</f>
        <v>24050.13</v>
      </c>
    </row>
    <row r="18" spans="1:16" x14ac:dyDescent="0.25">
      <c r="A18" s="19" t="s">
        <v>28</v>
      </c>
      <c r="B18" s="96">
        <v>683.2</v>
      </c>
      <c r="C18" s="96">
        <v>2024.96</v>
      </c>
      <c r="D18" s="14"/>
      <c r="E18" s="15">
        <v>113.46</v>
      </c>
      <c r="F18" s="14"/>
      <c r="G18" s="14"/>
      <c r="H18" s="14"/>
      <c r="I18" s="14"/>
      <c r="K18" s="14"/>
      <c r="L18" s="14"/>
      <c r="M18" s="14"/>
      <c r="N18" s="11"/>
      <c r="O18" s="13">
        <f t="shared" si="0"/>
        <v>2821.62</v>
      </c>
      <c r="P18" s="20">
        <f>'Aug 22'!$O18+'Jul 22'!$P18</f>
        <v>27077.749999999996</v>
      </c>
    </row>
    <row r="19" spans="1:16" x14ac:dyDescent="0.25">
      <c r="A19" s="19" t="s">
        <v>29</v>
      </c>
      <c r="B19" s="96">
        <v>683.2</v>
      </c>
      <c r="C19" s="96">
        <v>2024.96</v>
      </c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3">
        <f t="shared" si="0"/>
        <v>2708.16</v>
      </c>
      <c r="P19" s="20">
        <f>'Aug 22'!$O19+'Jul 22'!$P19</f>
        <v>28324.109999999997</v>
      </c>
    </row>
    <row r="20" spans="1:16" ht="12" customHeight="1" x14ac:dyDescent="0.25">
      <c r="A20" s="21" t="s">
        <v>30</v>
      </c>
      <c r="B20" s="96">
        <v>683.2</v>
      </c>
      <c r="C20" s="96">
        <v>2024.96</v>
      </c>
      <c r="D20" s="11"/>
      <c r="E20" s="12">
        <v>522.46</v>
      </c>
      <c r="F20" s="11"/>
      <c r="G20" s="11"/>
      <c r="H20" s="11"/>
      <c r="I20" s="11"/>
      <c r="J20" s="11"/>
      <c r="K20" s="11"/>
      <c r="L20" s="11"/>
      <c r="M20" s="11"/>
      <c r="N20" s="11"/>
      <c r="O20" s="13">
        <f t="shared" si="0"/>
        <v>3230.62</v>
      </c>
      <c r="P20" s="20">
        <f>'Aug 22'!$O20+'Jul 22'!$P20</f>
        <v>35288</v>
      </c>
    </row>
    <row r="21" spans="1:16" x14ac:dyDescent="0.25">
      <c r="A21" s="19" t="s">
        <v>31</v>
      </c>
      <c r="B21" s="96">
        <v>580.71</v>
      </c>
      <c r="C21" s="96">
        <v>2024.96</v>
      </c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1"/>
      <c r="O21" s="13">
        <f t="shared" si="0"/>
        <v>2605.67</v>
      </c>
      <c r="P21" s="20">
        <f>'Aug 22'!$O21+'Jul 22'!$P21</f>
        <v>21801.760000000002</v>
      </c>
    </row>
    <row r="22" spans="1:16" x14ac:dyDescent="0.25">
      <c r="A22" s="19" t="s">
        <v>32</v>
      </c>
      <c r="B22" s="96">
        <v>333.2</v>
      </c>
      <c r="C22" s="96">
        <v>2024.96</v>
      </c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3">
        <f t="shared" si="0"/>
        <v>2358.16</v>
      </c>
      <c r="P22" s="20">
        <f>'Aug 22'!$O22+'Jul 22'!$P22</f>
        <v>24940.350000000002</v>
      </c>
    </row>
    <row r="23" spans="1:16" x14ac:dyDescent="0.25">
      <c r="A23" s="19" t="s">
        <v>33</v>
      </c>
      <c r="B23" s="96">
        <v>683.2</v>
      </c>
      <c r="C23" s="96">
        <v>2024.96</v>
      </c>
      <c r="D23" s="14"/>
      <c r="E23" s="15">
        <f>575.09+347.89</f>
        <v>922.98</v>
      </c>
      <c r="F23" s="14"/>
      <c r="G23" s="14"/>
      <c r="H23" s="14"/>
      <c r="I23" s="14"/>
      <c r="J23" s="14"/>
      <c r="K23" s="14"/>
      <c r="L23" s="14"/>
      <c r="M23" s="14"/>
      <c r="N23" s="11"/>
      <c r="O23" s="13">
        <f t="shared" si="0"/>
        <v>3631.14</v>
      </c>
      <c r="P23" s="20">
        <f>'Aug 22'!$O23+'Jul 22'!$P23</f>
        <v>30469.629999999997</v>
      </c>
    </row>
    <row r="24" spans="1:16" x14ac:dyDescent="0.25">
      <c r="A24" s="19" t="s">
        <v>58</v>
      </c>
      <c r="B24" s="96">
        <v>683.2</v>
      </c>
      <c r="C24" s="96">
        <v>2024.96</v>
      </c>
      <c r="D24" s="14"/>
      <c r="E24" s="15"/>
      <c r="F24" s="14"/>
      <c r="G24" s="14"/>
      <c r="H24" s="14"/>
      <c r="I24" s="14"/>
      <c r="J24" s="14"/>
      <c r="K24" s="14"/>
      <c r="L24" s="14"/>
      <c r="M24" s="14">
        <v>459.96</v>
      </c>
      <c r="N24" s="11"/>
      <c r="O24" s="13">
        <f t="shared" si="0"/>
        <v>3168.12</v>
      </c>
      <c r="P24" s="20">
        <f>'Aug 22'!$O24+'Jul 22'!$P24</f>
        <v>23619.82</v>
      </c>
    </row>
    <row r="25" spans="1:16" x14ac:dyDescent="0.25">
      <c r="A25" s="21" t="s">
        <v>35</v>
      </c>
      <c r="B25" s="96">
        <v>678.47</v>
      </c>
      <c r="C25" s="96">
        <v>2024.96</v>
      </c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3">
        <f t="shared" si="0"/>
        <v>2703.4300000000003</v>
      </c>
      <c r="P25" s="20">
        <f>'Aug 22'!$O25+'Jul 22'!$P25</f>
        <v>22583.840000000004</v>
      </c>
    </row>
    <row r="26" spans="1:16" x14ac:dyDescent="0.25">
      <c r="A26" s="19" t="s">
        <v>36</v>
      </c>
      <c r="B26" s="96">
        <v>0</v>
      </c>
      <c r="C26" s="96">
        <v>0</v>
      </c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1"/>
      <c r="O26" s="13">
        <f t="shared" si="0"/>
        <v>0</v>
      </c>
      <c r="P26" s="20">
        <f>'Aug 22'!$O26+'Jul 22'!$P26</f>
        <v>16192.88</v>
      </c>
    </row>
    <row r="27" spans="1:16" x14ac:dyDescent="0.25">
      <c r="A27" s="19" t="s">
        <v>37</v>
      </c>
      <c r="B27" s="96">
        <v>690.4</v>
      </c>
      <c r="C27" s="96">
        <v>2024.96</v>
      </c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1"/>
      <c r="O27" s="13">
        <f t="shared" si="0"/>
        <v>2715.36</v>
      </c>
      <c r="P27" s="20">
        <f>'Aug 22'!$O27+'Jul 22'!$P27</f>
        <v>22679.280000000002</v>
      </c>
    </row>
    <row r="28" spans="1:16" x14ac:dyDescent="0.25">
      <c r="A28" s="19" t="s">
        <v>38</v>
      </c>
      <c r="B28" s="96">
        <v>683.2</v>
      </c>
      <c r="C28" s="96">
        <v>2024.96</v>
      </c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3">
        <f t="shared" si="0"/>
        <v>2708.16</v>
      </c>
      <c r="P28" s="20">
        <f>'Aug 22'!$O28+'Jul 22'!$P28</f>
        <v>22533.719999999998</v>
      </c>
    </row>
    <row r="29" spans="1:16" x14ac:dyDescent="0.25">
      <c r="A29" s="21" t="s">
        <v>39</v>
      </c>
      <c r="B29" s="96">
        <v>416.54</v>
      </c>
      <c r="C29" s="96">
        <v>2024.96</v>
      </c>
      <c r="D29" s="14"/>
      <c r="E29" s="15">
        <v>560.04999999999995</v>
      </c>
      <c r="F29" s="14"/>
      <c r="G29" s="14"/>
      <c r="H29" s="14">
        <v>459.96</v>
      </c>
      <c r="I29" s="14"/>
      <c r="J29" s="14"/>
      <c r="K29" s="14"/>
      <c r="L29" s="14"/>
      <c r="M29" s="14"/>
      <c r="N29" s="11"/>
      <c r="O29" s="13">
        <f t="shared" si="0"/>
        <v>3461.51</v>
      </c>
      <c r="P29" s="20">
        <f>'Aug 22'!$O29+'Jul 22'!$P29</f>
        <v>32987.5</v>
      </c>
    </row>
    <row r="30" spans="1:16" x14ac:dyDescent="0.25">
      <c r="A30" s="21" t="s">
        <v>40</v>
      </c>
      <c r="B30" s="96">
        <v>683.2</v>
      </c>
      <c r="C30" s="96">
        <v>2024.96</v>
      </c>
      <c r="D30" s="11"/>
      <c r="E30" s="12"/>
      <c r="F30" s="11"/>
      <c r="G30" s="11"/>
      <c r="H30" s="11"/>
      <c r="I30" s="11">
        <v>1379.88</v>
      </c>
      <c r="J30" s="11"/>
      <c r="K30" s="11"/>
      <c r="L30" s="11"/>
      <c r="M30" s="11"/>
      <c r="N30" s="11"/>
      <c r="O30" s="13">
        <f t="shared" si="0"/>
        <v>4088.04</v>
      </c>
      <c r="P30" s="20">
        <f>'Aug 22'!$O30+'Jul 22'!$P30</f>
        <v>29088.400000000001</v>
      </c>
    </row>
    <row r="31" spans="1:16" x14ac:dyDescent="0.25">
      <c r="A31" s="19" t="s">
        <v>41</v>
      </c>
      <c r="B31" s="96">
        <v>905.25</v>
      </c>
      <c r="C31" s="96">
        <v>2024.96</v>
      </c>
      <c r="D31" s="16"/>
      <c r="E31" s="153"/>
      <c r="F31" s="17"/>
      <c r="G31" s="17"/>
      <c r="I31" s="14"/>
      <c r="J31" s="14"/>
      <c r="K31" s="14"/>
      <c r="L31" s="17"/>
      <c r="M31" s="16"/>
      <c r="N31" s="11"/>
      <c r="O31" s="13">
        <f t="shared" si="0"/>
        <v>2930.21</v>
      </c>
      <c r="P31" s="20">
        <f>'Aug 22'!$O31+'Jul 22'!$P31</f>
        <v>33374.32</v>
      </c>
    </row>
    <row r="32" spans="1:16" x14ac:dyDescent="0.25">
      <c r="A32" s="21" t="s">
        <v>42</v>
      </c>
      <c r="B32" s="96">
        <v>672.6</v>
      </c>
      <c r="C32" s="96">
        <v>2024.96</v>
      </c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3">
        <f t="shared" si="0"/>
        <v>2697.56</v>
      </c>
      <c r="P32" s="20">
        <f>'Aug 22'!$O32+'Jul 22'!$P32</f>
        <v>25664.610000000004</v>
      </c>
    </row>
    <row r="33" spans="1:16" x14ac:dyDescent="0.25">
      <c r="A33" s="19" t="s">
        <v>43</v>
      </c>
      <c r="B33" s="96">
        <v>538.15</v>
      </c>
      <c r="C33" s="96">
        <v>2024.96</v>
      </c>
      <c r="D33" s="14"/>
      <c r="E33" s="15"/>
      <c r="F33" s="14"/>
      <c r="G33" s="14"/>
      <c r="H33" s="14"/>
      <c r="I33" s="14"/>
      <c r="J33" s="14"/>
      <c r="K33" s="14"/>
      <c r="L33" s="14"/>
      <c r="M33" s="14"/>
      <c r="N33" s="11"/>
      <c r="O33" s="13">
        <f t="shared" si="0"/>
        <v>2563.11</v>
      </c>
      <c r="P33" s="20">
        <f>'Aug 22'!$O33+'Jul 22'!$P33</f>
        <v>23689.320000000003</v>
      </c>
    </row>
    <row r="34" spans="1:16" x14ac:dyDescent="0.25">
      <c r="A34" s="19" t="s">
        <v>44</v>
      </c>
      <c r="B34" s="96">
        <v>871.49</v>
      </c>
      <c r="C34" s="96">
        <v>2024.96</v>
      </c>
      <c r="D34" s="11"/>
      <c r="E34" s="129"/>
      <c r="F34" s="11"/>
      <c r="G34" s="11"/>
      <c r="H34" s="11"/>
      <c r="I34" s="11"/>
      <c r="J34" s="11"/>
      <c r="K34" s="11"/>
      <c r="L34" s="11"/>
      <c r="M34" s="11"/>
      <c r="N34" s="11"/>
      <c r="O34" s="13">
        <f t="shared" si="0"/>
        <v>2896.45</v>
      </c>
      <c r="P34" s="20">
        <f>'Aug 22'!$O34+'Jul 22'!$P34</f>
        <v>28729.38</v>
      </c>
    </row>
    <row r="35" spans="1:16" x14ac:dyDescent="0.25">
      <c r="A35" s="19" t="s">
        <v>45</v>
      </c>
      <c r="B35" s="96">
        <v>499.87</v>
      </c>
      <c r="C35" s="96">
        <v>2024.96</v>
      </c>
      <c r="D35" s="14"/>
      <c r="E35" s="15"/>
      <c r="F35" s="14"/>
      <c r="G35" s="14"/>
      <c r="H35" s="14"/>
      <c r="I35" s="14"/>
      <c r="J35" s="14"/>
      <c r="K35" s="14"/>
      <c r="M35" s="14"/>
      <c r="N35" s="11"/>
      <c r="O35" s="13">
        <f t="shared" si="0"/>
        <v>2524.83</v>
      </c>
      <c r="P35" s="20">
        <f>'Aug 22'!$O35+'Jul 22'!$P35</f>
        <v>21279.300000000003</v>
      </c>
    </row>
    <row r="36" spans="1:16" x14ac:dyDescent="0.25">
      <c r="A36" s="19" t="s">
        <v>46</v>
      </c>
      <c r="B36" s="96">
        <v>683.2</v>
      </c>
      <c r="C36" s="96">
        <v>2024.96</v>
      </c>
      <c r="D36" s="11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3">
        <f t="shared" si="0"/>
        <v>2708.16</v>
      </c>
      <c r="P36" s="20">
        <f>'Aug 22'!$O36+'Jul 22'!$P36</f>
        <v>29711.119999999995</v>
      </c>
    </row>
    <row r="37" spans="1:16" x14ac:dyDescent="0.25">
      <c r="A37" s="21" t="s">
        <v>47</v>
      </c>
      <c r="B37" s="96">
        <v>964.21</v>
      </c>
      <c r="C37" s="96">
        <v>2024.96</v>
      </c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1"/>
      <c r="O37" s="13">
        <f t="shared" si="0"/>
        <v>2989.17</v>
      </c>
      <c r="P37" s="20">
        <f>'Aug 22'!$O37+'Jul 22'!$P37</f>
        <v>24869.760000000002</v>
      </c>
    </row>
    <row r="38" spans="1:16" x14ac:dyDescent="0.25">
      <c r="A38" s="19" t="s">
        <v>48</v>
      </c>
      <c r="B38" s="96">
        <v>599.41</v>
      </c>
      <c r="C38" s="96">
        <v>2024.96</v>
      </c>
      <c r="D38" s="11"/>
      <c r="E38" s="81"/>
      <c r="F38" s="11"/>
      <c r="G38" s="11"/>
      <c r="H38" s="11"/>
      <c r="I38" s="11"/>
      <c r="J38" s="11"/>
      <c r="K38" s="11"/>
      <c r="L38" s="11"/>
      <c r="M38" s="11"/>
      <c r="N38" s="11"/>
      <c r="O38" s="13">
        <f t="shared" si="0"/>
        <v>2624.37</v>
      </c>
      <c r="P38" s="20">
        <f>'Aug 22'!$O38+'Jul 22'!$P38</f>
        <v>24907.100000000002</v>
      </c>
    </row>
    <row r="39" spans="1:16" x14ac:dyDescent="0.25">
      <c r="A39" s="21" t="s">
        <v>49</v>
      </c>
      <c r="B39" s="96">
        <v>417.43</v>
      </c>
      <c r="C39" s="96">
        <v>2024.96</v>
      </c>
      <c r="D39" s="79"/>
      <c r="E39" s="96"/>
      <c r="F39" s="22"/>
      <c r="G39" s="22"/>
      <c r="H39" s="22"/>
      <c r="I39" s="22"/>
      <c r="J39" s="11"/>
      <c r="K39" s="22"/>
      <c r="L39" s="22"/>
      <c r="M39" s="22"/>
      <c r="N39" s="11"/>
      <c r="O39" s="13">
        <f t="shared" si="0"/>
        <v>2442.39</v>
      </c>
      <c r="P39" s="20">
        <f>'Aug 22'!$O39+'Jul 22'!$P39</f>
        <v>27647.539999999997</v>
      </c>
    </row>
    <row r="40" spans="1:16" x14ac:dyDescent="0.25">
      <c r="A40" s="19" t="s">
        <v>50</v>
      </c>
      <c r="B40" s="96">
        <v>433.2</v>
      </c>
      <c r="C40" s="96">
        <v>2024.96</v>
      </c>
      <c r="D40" s="77"/>
      <c r="E40" s="60"/>
      <c r="F40" s="80"/>
      <c r="G40" s="61"/>
      <c r="H40" s="61"/>
      <c r="I40" s="61"/>
      <c r="J40" s="61"/>
      <c r="K40" s="61"/>
      <c r="L40" s="61"/>
      <c r="M40" s="61"/>
      <c r="N40" s="11"/>
      <c r="O40" s="13">
        <f t="shared" si="0"/>
        <v>2458.16</v>
      </c>
      <c r="P40" s="20">
        <f>'Aug 22'!$O40+'Jul 22'!$P40</f>
        <v>33209.910000000003</v>
      </c>
    </row>
    <row r="41" spans="1:16" x14ac:dyDescent="0.25">
      <c r="A41" s="142" t="s">
        <v>51</v>
      </c>
      <c r="B41" s="96">
        <v>541.54</v>
      </c>
      <c r="C41" s="96">
        <v>2024.96</v>
      </c>
      <c r="D41" s="61"/>
      <c r="E41" s="61"/>
      <c r="F41" s="61"/>
      <c r="G41" s="61"/>
      <c r="H41" s="14"/>
      <c r="I41" s="61"/>
      <c r="J41" s="14"/>
      <c r="K41" s="61"/>
      <c r="L41" s="61"/>
      <c r="M41" s="61"/>
      <c r="N41" s="11"/>
      <c r="O41" s="13">
        <f t="shared" si="0"/>
        <v>2566.5</v>
      </c>
      <c r="P41" s="20">
        <f>'Aug 22'!$O41+'Jul 22'!$P41</f>
        <v>25700.079999999998</v>
      </c>
    </row>
    <row r="42" spans="1:16" x14ac:dyDescent="0.25">
      <c r="A42" s="69" t="s">
        <v>52</v>
      </c>
      <c r="B42" s="96">
        <v>348.52</v>
      </c>
      <c r="C42" s="96">
        <v>2024.96</v>
      </c>
      <c r="D42" s="61"/>
      <c r="E42" s="61"/>
      <c r="F42" s="61">
        <v>1787.6</v>
      </c>
      <c r="G42" s="61"/>
      <c r="H42" s="61"/>
      <c r="I42" s="61"/>
      <c r="J42" s="61"/>
      <c r="K42" s="61"/>
      <c r="L42" s="61"/>
      <c r="M42" s="61"/>
      <c r="N42" s="11"/>
      <c r="O42" s="13">
        <f t="shared" si="0"/>
        <v>4161.08</v>
      </c>
      <c r="P42" s="20">
        <f>'Aug 22'!$O42+'Jul 22'!$P42</f>
        <v>22898.46</v>
      </c>
    </row>
    <row r="43" spans="1:16" s="59" customFormat="1" x14ac:dyDescent="0.25">
      <c r="A43" s="78" t="s">
        <v>53</v>
      </c>
      <c r="B43" s="96">
        <v>757.28</v>
      </c>
      <c r="C43" s="96">
        <v>2024.96</v>
      </c>
      <c r="D43" s="76"/>
      <c r="E43" s="76"/>
      <c r="F43" s="76"/>
      <c r="G43" s="76"/>
      <c r="H43" s="76"/>
      <c r="I43" s="76"/>
      <c r="J43" s="14"/>
      <c r="K43" s="76"/>
      <c r="L43" s="76"/>
      <c r="M43" s="76"/>
      <c r="N43" s="11"/>
      <c r="O43" s="13">
        <f t="shared" si="0"/>
        <v>2782.24</v>
      </c>
      <c r="P43" s="20">
        <f>'Aug 22'!$O43+'Jul 22'!$P43</f>
        <v>30838.469999999994</v>
      </c>
    </row>
    <row r="44" spans="1:16" ht="13.8" thickBot="1" x14ac:dyDescent="0.3">
      <c r="A44" s="136"/>
      <c r="B44" s="73">
        <f t="shared" ref="B44:P44" si="1">SUM(B3:B43)</f>
        <v>24594.170000000006</v>
      </c>
      <c r="C44" s="72">
        <f t="shared" si="1"/>
        <v>78973.440000000017</v>
      </c>
      <c r="D44" s="72">
        <f t="shared" si="1"/>
        <v>0</v>
      </c>
      <c r="E44" s="72">
        <f t="shared" si="1"/>
        <v>2118.9499999999998</v>
      </c>
      <c r="F44" s="72">
        <f t="shared" si="1"/>
        <v>4896.24</v>
      </c>
      <c r="G44" s="72">
        <f t="shared" si="1"/>
        <v>2299.8000000000002</v>
      </c>
      <c r="H44" s="72">
        <f t="shared" si="1"/>
        <v>459.96</v>
      </c>
      <c r="I44" s="72">
        <f t="shared" si="1"/>
        <v>1379.88</v>
      </c>
      <c r="J44" s="72">
        <f t="shared" si="1"/>
        <v>1379.8799999999999</v>
      </c>
      <c r="K44" s="72">
        <f t="shared" si="1"/>
        <v>0</v>
      </c>
      <c r="L44" s="72">
        <f t="shared" si="1"/>
        <v>0</v>
      </c>
      <c r="M44" s="72">
        <f t="shared" si="1"/>
        <v>2299.7999999999997</v>
      </c>
      <c r="N44" s="72">
        <f t="shared" si="1"/>
        <v>0</v>
      </c>
      <c r="O44" s="75">
        <f t="shared" si="1"/>
        <v>118402.11999999998</v>
      </c>
      <c r="P44" s="72">
        <f t="shared" si="1"/>
        <v>1062811.2699999998</v>
      </c>
    </row>
    <row r="45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pane xSplit="1" topLeftCell="B1" activePane="topRight" state="frozen"/>
      <selection pane="topRight" activeCell="E43" sqref="E43"/>
    </sheetView>
  </sheetViews>
  <sheetFormatPr defaultColWidth="12.6640625" defaultRowHeight="13.2" x14ac:dyDescent="0.25"/>
  <cols>
    <col min="1" max="1" width="18.88671875" bestFit="1" customWidth="1"/>
    <col min="2" max="2" width="11" customWidth="1"/>
    <col min="3" max="3" width="16.5546875" bestFit="1" customWidth="1"/>
    <col min="4" max="4" width="11.44140625" bestFit="1" customWidth="1"/>
    <col min="5" max="5" width="9.5546875" bestFit="1" customWidth="1"/>
    <col min="6" max="6" width="10.554687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3.44140625" customWidth="1"/>
  </cols>
  <sheetData>
    <row r="1" spans="1:18" ht="17.399999999999999" x14ac:dyDescent="0.3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8" s="6" customFormat="1" ht="66.599999999999994" thickBot="1" x14ac:dyDescent="0.3">
      <c r="A2" s="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45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60</v>
      </c>
      <c r="N2" s="10" t="s">
        <v>61</v>
      </c>
      <c r="O2" s="10" t="s">
        <v>13</v>
      </c>
      <c r="P2" s="18" t="s">
        <v>73</v>
      </c>
      <c r="Q2" s="1"/>
      <c r="R2" s="1"/>
    </row>
    <row r="3" spans="1:18" x14ac:dyDescent="0.25">
      <c r="A3" s="143" t="s">
        <v>14</v>
      </c>
      <c r="B3" s="96">
        <v>343.53</v>
      </c>
      <c r="C3" s="96">
        <v>2024.96</v>
      </c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3">
        <f t="shared" ref="O3:O43" si="0">SUM(B3:N3)</f>
        <v>2368.4899999999998</v>
      </c>
      <c r="P3" s="20">
        <f>'Sept 22'!$O3+'Aug 22'!$P3</f>
        <v>23231.870000000003</v>
      </c>
    </row>
    <row r="4" spans="1:18" x14ac:dyDescent="0.25">
      <c r="A4" s="21" t="s">
        <v>15</v>
      </c>
      <c r="B4" s="96">
        <v>693.53</v>
      </c>
      <c r="C4" s="96">
        <v>2024.96</v>
      </c>
      <c r="D4" s="14"/>
      <c r="E4" s="15">
        <v>682.82</v>
      </c>
      <c r="F4" s="14"/>
      <c r="G4" s="155"/>
      <c r="H4" s="14"/>
      <c r="I4" s="14"/>
      <c r="J4" s="14"/>
      <c r="K4" s="14"/>
      <c r="L4" s="14"/>
      <c r="M4" s="14"/>
      <c r="N4" s="11"/>
      <c r="O4" s="13">
        <f t="shared" si="0"/>
        <v>3401.31</v>
      </c>
      <c r="P4" s="20">
        <f>'Sept 22'!$O4+'Aug 22'!$P4</f>
        <v>56876.57</v>
      </c>
    </row>
    <row r="5" spans="1:18" x14ac:dyDescent="0.25">
      <c r="A5" s="21" t="s">
        <v>16</v>
      </c>
      <c r="B5" s="96">
        <v>576.78</v>
      </c>
      <c r="C5" s="96">
        <v>2024.96</v>
      </c>
      <c r="D5" s="14"/>
      <c r="E5" s="15"/>
      <c r="F5" s="14"/>
      <c r="G5" s="14"/>
      <c r="H5" s="14"/>
      <c r="I5" s="14"/>
      <c r="J5" s="14"/>
      <c r="K5" s="14"/>
      <c r="L5" s="14"/>
      <c r="M5" s="14">
        <v>459.96</v>
      </c>
      <c r="N5" s="11"/>
      <c r="O5" s="13">
        <f t="shared" si="0"/>
        <v>3061.7</v>
      </c>
      <c r="P5" s="20">
        <f>'Sept 22'!$O5+'Aug 22'!$P5</f>
        <v>27764.210000000003</v>
      </c>
    </row>
    <row r="6" spans="1:18" x14ac:dyDescent="0.25">
      <c r="A6" s="19" t="s">
        <v>17</v>
      </c>
      <c r="B6" s="96">
        <v>676.86</v>
      </c>
      <c r="C6" s="96">
        <v>2024.96</v>
      </c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3">
        <f t="shared" si="0"/>
        <v>2701.82</v>
      </c>
      <c r="P6" s="20">
        <f>'Sept 22'!$O6+'Aug 22'!$P6</f>
        <v>25225.22</v>
      </c>
    </row>
    <row r="7" spans="1:18" x14ac:dyDescent="0.25">
      <c r="A7" s="21" t="s">
        <v>18</v>
      </c>
      <c r="B7" s="96">
        <v>834.45</v>
      </c>
      <c r="C7" s="96">
        <v>2024.96</v>
      </c>
      <c r="D7" s="14"/>
      <c r="E7" s="15"/>
      <c r="F7" s="14"/>
      <c r="G7" s="14"/>
      <c r="H7" s="14"/>
      <c r="I7" s="14"/>
      <c r="J7" s="14">
        <v>413.96</v>
      </c>
      <c r="K7" s="14"/>
      <c r="L7" s="14"/>
      <c r="M7" s="14"/>
      <c r="N7" s="11"/>
      <c r="O7" s="13">
        <f t="shared" si="0"/>
        <v>3273.37</v>
      </c>
      <c r="P7" s="20">
        <f>'Sept 22'!$O7+'Aug 22'!$P7</f>
        <v>29854.539999999997</v>
      </c>
    </row>
    <row r="8" spans="1:18" x14ac:dyDescent="0.25">
      <c r="A8" s="21" t="s">
        <v>135</v>
      </c>
      <c r="B8" s="96">
        <v>451.86</v>
      </c>
      <c r="C8" s="96">
        <v>2024.96</v>
      </c>
      <c r="D8" s="14"/>
      <c r="E8" s="15"/>
      <c r="F8" s="14"/>
      <c r="G8" s="14"/>
      <c r="H8" s="14"/>
      <c r="I8" s="14"/>
      <c r="J8" s="14"/>
      <c r="K8" s="14"/>
      <c r="L8" s="14"/>
      <c r="M8" s="14"/>
      <c r="N8" s="11"/>
      <c r="O8" s="13">
        <f t="shared" si="0"/>
        <v>2476.8200000000002</v>
      </c>
      <c r="P8" s="20">
        <f>'Sept 22'!$O8+'Aug 22'!$P8</f>
        <v>10984.36</v>
      </c>
    </row>
    <row r="9" spans="1:18" x14ac:dyDescent="0.25">
      <c r="A9" s="21" t="s">
        <v>19</v>
      </c>
      <c r="B9" s="96">
        <v>0</v>
      </c>
      <c r="C9" s="96">
        <v>0</v>
      </c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  <c r="P9" s="20">
        <f>'Sept 22'!$O9+'Aug 22'!$P9</f>
        <v>8184.66</v>
      </c>
    </row>
    <row r="10" spans="1:18" x14ac:dyDescent="0.25">
      <c r="A10" s="19" t="s">
        <v>20</v>
      </c>
      <c r="B10" s="96">
        <v>676.38</v>
      </c>
      <c r="C10" s="96">
        <v>2024.96</v>
      </c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2701.34</v>
      </c>
      <c r="P10" s="20">
        <f>'Sept 22'!$O10+'Aug 22'!$P10</f>
        <v>25086.859999999997</v>
      </c>
    </row>
    <row r="11" spans="1:18" x14ac:dyDescent="0.25">
      <c r="A11" s="21" t="s">
        <v>21</v>
      </c>
      <c r="B11" s="96">
        <v>693.53</v>
      </c>
      <c r="C11" s="96">
        <v>2024.96</v>
      </c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1"/>
      <c r="O11" s="13">
        <f t="shared" si="0"/>
        <v>2718.49</v>
      </c>
      <c r="P11" s="20">
        <f>'Sept 22'!$O11+'Aug 22'!$P11</f>
        <v>27384.239999999998</v>
      </c>
    </row>
    <row r="12" spans="1:18" x14ac:dyDescent="0.25">
      <c r="A12" s="19" t="s">
        <v>22</v>
      </c>
      <c r="B12" s="96">
        <v>668.04</v>
      </c>
      <c r="C12" s="96">
        <v>2024.96</v>
      </c>
      <c r="D12" s="11"/>
      <c r="E12" s="12"/>
      <c r="F12" s="11"/>
      <c r="G12" s="11"/>
      <c r="H12" s="11"/>
      <c r="I12" s="11"/>
      <c r="J12" s="11"/>
      <c r="K12" s="11"/>
      <c r="L12" s="11"/>
      <c r="M12" s="14">
        <v>459.96</v>
      </c>
      <c r="N12" s="11"/>
      <c r="O12" s="13">
        <f t="shared" si="0"/>
        <v>3152.96</v>
      </c>
      <c r="P12" s="20">
        <f>'Sept 22'!$O12+'Aug 22'!$P12</f>
        <v>29514.82</v>
      </c>
    </row>
    <row r="13" spans="1:18" x14ac:dyDescent="0.25">
      <c r="A13" s="19" t="s">
        <v>23</v>
      </c>
      <c r="B13" s="96">
        <v>476.84</v>
      </c>
      <c r="C13" s="96">
        <v>2024.96</v>
      </c>
      <c r="D13" s="14"/>
      <c r="E13" s="15"/>
      <c r="F13" s="14"/>
      <c r="G13" s="14"/>
      <c r="H13" s="14"/>
      <c r="I13" s="14"/>
      <c r="J13" s="14">
        <v>459.96</v>
      </c>
      <c r="K13" s="14"/>
      <c r="L13" s="14"/>
      <c r="M13" s="14"/>
      <c r="N13" s="11"/>
      <c r="O13" s="13">
        <f t="shared" si="0"/>
        <v>2961.76</v>
      </c>
      <c r="P13" s="20">
        <f>'Sept 22'!$O13+'Aug 22'!$P13</f>
        <v>23989.489999999998</v>
      </c>
    </row>
    <row r="14" spans="1:18" ht="15" customHeight="1" x14ac:dyDescent="0.25">
      <c r="A14" s="21" t="s">
        <v>24</v>
      </c>
      <c r="B14" s="96">
        <v>842.99</v>
      </c>
      <c r="C14" s="96">
        <v>2024.96</v>
      </c>
      <c r="D14" s="11"/>
      <c r="E14" s="12"/>
      <c r="F14" s="11"/>
      <c r="G14" s="11">
        <v>2299.8000000000002</v>
      </c>
      <c r="H14" s="11"/>
      <c r="I14" s="11"/>
      <c r="J14" s="11">
        <v>46</v>
      </c>
      <c r="K14" s="11"/>
      <c r="L14" s="11"/>
      <c r="M14" s="11"/>
      <c r="N14" s="11"/>
      <c r="O14" s="13">
        <f t="shared" si="0"/>
        <v>5213.75</v>
      </c>
      <c r="P14" s="20">
        <f>'Sept 22'!$O14+'Aug 22'!$P14</f>
        <v>35857.93</v>
      </c>
    </row>
    <row r="15" spans="1:18" x14ac:dyDescent="0.25">
      <c r="A15" s="19" t="s">
        <v>25</v>
      </c>
      <c r="B15" s="96">
        <v>854.92</v>
      </c>
      <c r="C15" s="96">
        <v>2024.96</v>
      </c>
      <c r="D15" s="14">
        <v>536.27</v>
      </c>
      <c r="E15" s="15">
        <v>489.63</v>
      </c>
      <c r="F15" s="14"/>
      <c r="G15" s="14"/>
      <c r="H15" s="14"/>
      <c r="I15" s="14"/>
      <c r="K15" s="14"/>
      <c r="L15" s="14"/>
      <c r="M15" s="11">
        <v>459.96</v>
      </c>
      <c r="N15" s="11"/>
      <c r="O15" s="13">
        <f t="shared" si="0"/>
        <v>4365.74</v>
      </c>
      <c r="P15" s="20">
        <f>'Sept 22'!$O15+'Aug 22'!$P15</f>
        <v>39963.369999999995</v>
      </c>
    </row>
    <row r="16" spans="1:18" x14ac:dyDescent="0.25">
      <c r="A16" s="21" t="s">
        <v>26</v>
      </c>
      <c r="B16" s="96">
        <v>693.53</v>
      </c>
      <c r="C16" s="96">
        <v>2024.96</v>
      </c>
      <c r="D16" s="11">
        <v>452.12</v>
      </c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3170.6099999999997</v>
      </c>
      <c r="P16" s="20">
        <f>'Sept 22'!$O16+'Aug 22'!$P16</f>
        <v>26304.75</v>
      </c>
    </row>
    <row r="17" spans="1:16" x14ac:dyDescent="0.25">
      <c r="A17" s="21" t="s">
        <v>27</v>
      </c>
      <c r="B17" s="96">
        <v>659.84</v>
      </c>
      <c r="C17" s="96">
        <v>2024.96</v>
      </c>
      <c r="D17" s="11"/>
      <c r="E17" s="12"/>
      <c r="F17" s="11"/>
      <c r="G17" s="11"/>
      <c r="H17" s="11"/>
      <c r="I17" s="11"/>
      <c r="J17" s="11">
        <v>459.96</v>
      </c>
      <c r="K17" s="11"/>
      <c r="L17" s="11"/>
      <c r="M17" s="11">
        <v>459.96</v>
      </c>
      <c r="N17" s="11"/>
      <c r="O17" s="13">
        <f t="shared" si="0"/>
        <v>3604.7200000000003</v>
      </c>
      <c r="P17" s="20">
        <f>'Sept 22'!$O17+'Aug 22'!$P17</f>
        <v>27654.850000000002</v>
      </c>
    </row>
    <row r="18" spans="1:16" x14ac:dyDescent="0.25">
      <c r="A18" s="19" t="s">
        <v>28</v>
      </c>
      <c r="B18" s="96">
        <v>693.53</v>
      </c>
      <c r="C18" s="96">
        <v>2024.96</v>
      </c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1"/>
      <c r="O18" s="13">
        <f t="shared" si="0"/>
        <v>2718.49</v>
      </c>
      <c r="P18" s="20">
        <f>'Sept 22'!$O18+'Aug 22'!$P18</f>
        <v>29796.239999999998</v>
      </c>
    </row>
    <row r="19" spans="1:16" x14ac:dyDescent="0.25">
      <c r="A19" s="19" t="s">
        <v>29</v>
      </c>
      <c r="B19" s="96">
        <v>693.53</v>
      </c>
      <c r="C19" s="96">
        <v>2024.96</v>
      </c>
      <c r="D19" s="11"/>
      <c r="E19" s="12">
        <v>635.71</v>
      </c>
      <c r="F19" s="11"/>
      <c r="G19" s="11"/>
      <c r="H19" s="11"/>
      <c r="I19" s="11"/>
      <c r="J19" s="11"/>
      <c r="K19" s="11"/>
      <c r="L19" s="11"/>
      <c r="M19" s="11"/>
      <c r="N19" s="11"/>
      <c r="O19" s="13">
        <f t="shared" si="0"/>
        <v>3354.2</v>
      </c>
      <c r="P19" s="20">
        <f>'Sept 22'!$O19+'Aug 22'!$P19</f>
        <v>31678.309999999998</v>
      </c>
    </row>
    <row r="20" spans="1:16" x14ac:dyDescent="0.25">
      <c r="A20" s="21" t="s">
        <v>30</v>
      </c>
      <c r="B20" s="96">
        <v>693.53</v>
      </c>
      <c r="C20" s="96">
        <v>2024.96</v>
      </c>
      <c r="D20" s="11"/>
      <c r="F20" s="11"/>
      <c r="G20" s="11"/>
      <c r="H20" s="11"/>
      <c r="I20" s="11"/>
      <c r="J20" s="11"/>
      <c r="K20" s="11"/>
      <c r="L20" s="11"/>
      <c r="M20" s="11"/>
      <c r="N20" s="11"/>
      <c r="O20" s="13">
        <f t="shared" si="0"/>
        <v>2718.49</v>
      </c>
      <c r="P20" s="20">
        <f>'Sept 22'!$O20+'Aug 22'!$P20</f>
        <v>38006.49</v>
      </c>
    </row>
    <row r="21" spans="1:16" x14ac:dyDescent="0.25">
      <c r="A21" s="19" t="s">
        <v>31</v>
      </c>
      <c r="B21" s="96">
        <v>601.45000000000005</v>
      </c>
      <c r="C21" s="96">
        <v>2024.96</v>
      </c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1"/>
      <c r="O21" s="13">
        <f t="shared" si="0"/>
        <v>2626.41</v>
      </c>
      <c r="P21" s="20">
        <f>'Sept 22'!$O21+'Aug 22'!$P21</f>
        <v>24428.170000000002</v>
      </c>
    </row>
    <row r="22" spans="1:16" x14ac:dyDescent="0.25">
      <c r="A22" s="19" t="s">
        <v>32</v>
      </c>
      <c r="B22" s="96">
        <v>343.53</v>
      </c>
      <c r="C22" s="96">
        <v>2024.96</v>
      </c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3">
        <f t="shared" si="0"/>
        <v>2368.4899999999998</v>
      </c>
      <c r="P22" s="20">
        <f>'Sept 22'!$O22+'Aug 22'!$P22</f>
        <v>27308.840000000004</v>
      </c>
    </row>
    <row r="23" spans="1:16" x14ac:dyDescent="0.25">
      <c r="A23" s="19" t="s">
        <v>33</v>
      </c>
      <c r="B23" s="96">
        <v>693.53</v>
      </c>
      <c r="C23" s="96">
        <v>2024.96</v>
      </c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1"/>
      <c r="O23" s="13">
        <f t="shared" si="0"/>
        <v>2718.49</v>
      </c>
      <c r="P23" s="20">
        <f>'Sept 22'!$O23+'Aug 22'!$P23</f>
        <v>33188.119999999995</v>
      </c>
    </row>
    <row r="24" spans="1:16" x14ac:dyDescent="0.25">
      <c r="A24" s="19" t="s">
        <v>34</v>
      </c>
      <c r="B24" s="96">
        <v>693.53</v>
      </c>
      <c r="C24" s="96">
        <v>2024.96</v>
      </c>
      <c r="D24" s="14"/>
      <c r="E24" s="15"/>
      <c r="F24" s="14"/>
      <c r="G24" s="14"/>
      <c r="H24" s="14"/>
      <c r="I24" s="14"/>
      <c r="J24" s="14"/>
      <c r="K24" s="14"/>
      <c r="L24" s="14"/>
      <c r="M24" s="14">
        <v>459.96</v>
      </c>
      <c r="N24" s="11"/>
      <c r="O24" s="13">
        <f t="shared" si="0"/>
        <v>3178.45</v>
      </c>
      <c r="P24" s="20">
        <f>'Sept 22'!$O24+'Aug 22'!$P24</f>
        <v>26798.27</v>
      </c>
    </row>
    <row r="25" spans="1:16" x14ac:dyDescent="0.25">
      <c r="A25" s="21" t="s">
        <v>35</v>
      </c>
      <c r="B25" s="96">
        <v>401.68</v>
      </c>
      <c r="C25" s="96">
        <v>2024.96</v>
      </c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3">
        <f t="shared" si="0"/>
        <v>2426.64</v>
      </c>
      <c r="P25" s="20">
        <f>'Sept 22'!$O25+'Aug 22'!$P25</f>
        <v>25010.480000000003</v>
      </c>
    </row>
    <row r="26" spans="1:16" x14ac:dyDescent="0.25">
      <c r="A26" s="19" t="s">
        <v>36</v>
      </c>
      <c r="B26" s="96">
        <v>0</v>
      </c>
      <c r="C26" s="96">
        <v>0</v>
      </c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1"/>
      <c r="O26" s="13">
        <f t="shared" si="0"/>
        <v>0</v>
      </c>
      <c r="P26" s="20">
        <f>'Sept 22'!$O26+'Aug 22'!$P26</f>
        <v>16192.88</v>
      </c>
    </row>
    <row r="27" spans="1:16" x14ac:dyDescent="0.25">
      <c r="A27" s="19" t="s">
        <v>37</v>
      </c>
      <c r="B27" s="96">
        <v>709.84</v>
      </c>
      <c r="C27" s="96">
        <v>2024.96</v>
      </c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1"/>
      <c r="O27" s="13">
        <f t="shared" si="0"/>
        <v>2734.8</v>
      </c>
      <c r="P27" s="20">
        <f>'Sept 22'!$O27+'Aug 22'!$P27</f>
        <v>25414.080000000002</v>
      </c>
    </row>
    <row r="28" spans="1:16" x14ac:dyDescent="0.25">
      <c r="A28" s="19" t="s">
        <v>38</v>
      </c>
      <c r="B28" s="96">
        <v>693.53</v>
      </c>
      <c r="C28" s="96">
        <v>2024.96</v>
      </c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3">
        <f t="shared" si="0"/>
        <v>2718.49</v>
      </c>
      <c r="P28" s="20">
        <f>'Sept 22'!$O28+'Aug 22'!$P28</f>
        <v>25252.21</v>
      </c>
    </row>
    <row r="29" spans="1:16" x14ac:dyDescent="0.25">
      <c r="A29" s="21" t="s">
        <v>39</v>
      </c>
      <c r="B29" s="96">
        <v>426.86</v>
      </c>
      <c r="C29" s="96">
        <v>2024.96</v>
      </c>
      <c r="D29" s="14"/>
      <c r="F29" s="14"/>
      <c r="G29" s="14"/>
      <c r="H29" s="14">
        <v>459.96</v>
      </c>
      <c r="I29" s="14"/>
      <c r="J29" s="14"/>
      <c r="K29" s="14"/>
      <c r="L29" s="14"/>
      <c r="M29" s="14"/>
      <c r="N29" s="11"/>
      <c r="O29" s="13">
        <f t="shared" si="0"/>
        <v>2911.78</v>
      </c>
      <c r="P29" s="20">
        <f>'Sept 22'!$O29+'Aug 22'!$P29</f>
        <v>35899.279999999999</v>
      </c>
    </row>
    <row r="30" spans="1:16" x14ac:dyDescent="0.25">
      <c r="A30" s="21" t="s">
        <v>40</v>
      </c>
      <c r="B30" s="96">
        <v>693.53</v>
      </c>
      <c r="C30" s="96">
        <v>2024.96</v>
      </c>
      <c r="D30" s="11"/>
      <c r="E30" s="12"/>
      <c r="F30" s="11"/>
      <c r="G30" s="11"/>
      <c r="H30" s="11"/>
      <c r="I30" s="11">
        <v>1379.88</v>
      </c>
      <c r="J30" s="11"/>
      <c r="K30" s="11"/>
      <c r="L30" s="11"/>
      <c r="M30" s="11"/>
      <c r="N30" s="11"/>
      <c r="O30" s="13">
        <f t="shared" si="0"/>
        <v>4098.37</v>
      </c>
      <c r="P30" s="20">
        <f>'Sept 22'!$O30+'Aug 22'!$P30</f>
        <v>33186.770000000004</v>
      </c>
    </row>
    <row r="31" spans="1:16" x14ac:dyDescent="0.25">
      <c r="A31" s="19" t="s">
        <v>41</v>
      </c>
      <c r="B31" s="96">
        <v>934.45</v>
      </c>
      <c r="C31" s="96">
        <v>2024.96</v>
      </c>
      <c r="D31" s="16"/>
      <c r="E31" s="15"/>
      <c r="F31" s="17"/>
      <c r="G31" s="17"/>
      <c r="I31" s="14"/>
      <c r="J31" s="14"/>
      <c r="K31" s="14"/>
      <c r="L31" s="17"/>
      <c r="M31" s="17"/>
      <c r="N31" s="11"/>
      <c r="O31" s="13">
        <f t="shared" si="0"/>
        <v>2959.41</v>
      </c>
      <c r="P31" s="20">
        <f>'Sept 22'!$O31+'Aug 22'!$P31</f>
        <v>36333.729999999996</v>
      </c>
    </row>
    <row r="32" spans="1:16" x14ac:dyDescent="0.25">
      <c r="A32" s="21" t="s">
        <v>42</v>
      </c>
      <c r="B32" s="96">
        <v>701.15</v>
      </c>
      <c r="C32" s="96">
        <v>2024.96</v>
      </c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3">
        <f t="shared" si="0"/>
        <v>2726.11</v>
      </c>
      <c r="P32" s="20">
        <f>'Sept 22'!$O32+'Aug 22'!$P32</f>
        <v>28390.720000000005</v>
      </c>
    </row>
    <row r="33" spans="1:16" x14ac:dyDescent="0.25">
      <c r="A33" s="19" t="s">
        <v>43</v>
      </c>
      <c r="B33" s="96">
        <v>551.73</v>
      </c>
      <c r="C33" s="96">
        <v>2024.96</v>
      </c>
      <c r="D33" s="14"/>
      <c r="E33" s="15"/>
      <c r="F33" s="14"/>
      <c r="G33" s="14"/>
      <c r="H33" s="14"/>
      <c r="I33" s="14"/>
      <c r="K33" s="14"/>
      <c r="L33" s="14"/>
      <c r="M33" s="14"/>
      <c r="N33" s="11"/>
      <c r="O33" s="13">
        <f t="shared" si="0"/>
        <v>2576.69</v>
      </c>
      <c r="P33" s="20">
        <f>'Sept 22'!$O33+'Aug 22'!$P33</f>
        <v>26266.010000000002</v>
      </c>
    </row>
    <row r="34" spans="1:16" x14ac:dyDescent="0.25">
      <c r="A34" s="19" t="s">
        <v>44</v>
      </c>
      <c r="B34" s="96">
        <v>904.59</v>
      </c>
      <c r="C34" s="96">
        <v>2024.96</v>
      </c>
      <c r="D34" s="11">
        <v>465.25</v>
      </c>
      <c r="E34" s="12">
        <v>446.78</v>
      </c>
      <c r="F34" s="11"/>
      <c r="G34" s="11"/>
      <c r="H34" s="11"/>
      <c r="I34" s="11"/>
      <c r="J34" s="11"/>
      <c r="K34" s="11"/>
      <c r="L34" s="11"/>
      <c r="M34" s="11"/>
      <c r="N34" s="11"/>
      <c r="O34" s="13">
        <f t="shared" si="0"/>
        <v>3841.58</v>
      </c>
      <c r="P34" s="20">
        <f>'Sept 22'!$O34+'Aug 22'!$P34</f>
        <v>32570.959999999999</v>
      </c>
    </row>
    <row r="35" spans="1:16" x14ac:dyDescent="0.25">
      <c r="A35" s="19" t="s">
        <v>45</v>
      </c>
      <c r="B35" s="96">
        <v>510.19</v>
      </c>
      <c r="C35" s="96">
        <v>2024.96</v>
      </c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1"/>
      <c r="O35" s="13">
        <f t="shared" si="0"/>
        <v>2535.15</v>
      </c>
      <c r="P35" s="20">
        <f>'Sept 22'!$O35+'Aug 22'!$P35</f>
        <v>23814.450000000004</v>
      </c>
    </row>
    <row r="36" spans="1:16" x14ac:dyDescent="0.25">
      <c r="A36" s="19" t="s">
        <v>46</v>
      </c>
      <c r="B36" s="96">
        <v>693.53</v>
      </c>
      <c r="C36" s="96">
        <v>2024.96</v>
      </c>
      <c r="D36" s="11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3">
        <f t="shared" si="0"/>
        <v>2718.49</v>
      </c>
      <c r="P36" s="20">
        <f>'Sept 22'!$O36+'Aug 22'!$P36</f>
        <v>32429.609999999993</v>
      </c>
    </row>
    <row r="37" spans="1:16" x14ac:dyDescent="0.25">
      <c r="A37" s="21" t="s">
        <v>47</v>
      </c>
      <c r="B37" s="96">
        <v>651.16</v>
      </c>
      <c r="C37" s="96">
        <v>2024.96</v>
      </c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1"/>
      <c r="O37" s="13">
        <f t="shared" si="0"/>
        <v>2676.12</v>
      </c>
      <c r="P37" s="20">
        <f>'Sept 22'!$O37+'Aug 22'!$P37</f>
        <v>27545.88</v>
      </c>
    </row>
    <row r="38" spans="1:16" x14ac:dyDescent="0.25">
      <c r="A38" s="19" t="s">
        <v>48</v>
      </c>
      <c r="B38" s="96">
        <v>618.20000000000005</v>
      </c>
      <c r="C38" s="96">
        <v>2024.96</v>
      </c>
      <c r="D38" s="11"/>
      <c r="E38" s="81"/>
      <c r="F38" s="128"/>
      <c r="G38" s="11"/>
      <c r="H38" s="11"/>
      <c r="I38" s="11"/>
      <c r="K38" s="11"/>
      <c r="L38" s="11">
        <v>331.45</v>
      </c>
      <c r="M38" s="11"/>
      <c r="N38" s="11"/>
      <c r="O38" s="13">
        <f t="shared" si="0"/>
        <v>2974.6099999999997</v>
      </c>
      <c r="P38" s="20">
        <f>'Sept 22'!$O38+'Aug 22'!$P38</f>
        <v>27881.710000000003</v>
      </c>
    </row>
    <row r="39" spans="1:16" x14ac:dyDescent="0.25">
      <c r="A39" s="21" t="s">
        <v>49</v>
      </c>
      <c r="B39" s="96">
        <v>434.91</v>
      </c>
      <c r="C39" s="96">
        <v>2024.96</v>
      </c>
      <c r="D39" s="79"/>
      <c r="E39" s="61">
        <v>557.41</v>
      </c>
      <c r="F39" s="22"/>
      <c r="G39" s="22"/>
      <c r="H39" s="22"/>
      <c r="I39" s="22"/>
      <c r="J39" s="22"/>
      <c r="K39" s="22"/>
      <c r="L39" s="22"/>
      <c r="M39" s="22"/>
      <c r="N39" s="11"/>
      <c r="O39" s="13">
        <f t="shared" si="0"/>
        <v>3017.2799999999997</v>
      </c>
      <c r="P39" s="20">
        <f>'Sept 22'!$O39+'Aug 22'!$P39</f>
        <v>30664.819999999996</v>
      </c>
    </row>
    <row r="40" spans="1:16" x14ac:dyDescent="0.25">
      <c r="A40" s="19" t="s">
        <v>50</v>
      </c>
      <c r="B40" s="96">
        <v>468.53</v>
      </c>
      <c r="C40" s="96">
        <v>2024.96</v>
      </c>
      <c r="D40" s="77"/>
      <c r="E40" s="60"/>
      <c r="F40" s="80"/>
      <c r="G40" s="61"/>
      <c r="H40" s="61"/>
      <c r="I40" s="61"/>
      <c r="J40" s="61"/>
      <c r="K40" s="61"/>
      <c r="L40" s="61"/>
      <c r="M40" s="61"/>
      <c r="N40" s="11"/>
      <c r="O40" s="13">
        <f t="shared" si="0"/>
        <v>2493.4899999999998</v>
      </c>
      <c r="P40" s="20">
        <f>'Sept 22'!$O40+'Aug 22'!$P40</f>
        <v>35703.4</v>
      </c>
    </row>
    <row r="41" spans="1:16" x14ac:dyDescent="0.25">
      <c r="A41" s="142" t="s">
        <v>51</v>
      </c>
      <c r="B41" s="96">
        <v>551.86</v>
      </c>
      <c r="C41" s="96">
        <v>2024.96</v>
      </c>
      <c r="D41" s="61"/>
      <c r="E41" s="61"/>
      <c r="F41" s="96"/>
      <c r="G41" s="61"/>
      <c r="H41" s="96"/>
      <c r="I41" s="61"/>
      <c r="K41" s="61"/>
      <c r="L41" s="61"/>
      <c r="M41" s="61"/>
      <c r="N41" s="11"/>
      <c r="O41" s="13">
        <f t="shared" si="0"/>
        <v>2576.8200000000002</v>
      </c>
      <c r="P41" s="20">
        <f>'Sept 22'!$O41+'Aug 22'!$P41</f>
        <v>28276.899999999998</v>
      </c>
    </row>
    <row r="42" spans="1:16" x14ac:dyDescent="0.25">
      <c r="A42" s="69" t="s">
        <v>52</v>
      </c>
      <c r="B42" s="96">
        <v>360.14</v>
      </c>
      <c r="C42" s="96">
        <v>2024.96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11"/>
      <c r="O42" s="13">
        <f t="shared" si="0"/>
        <v>2385.1</v>
      </c>
      <c r="P42" s="20">
        <f>'Sept 22'!$O42+'Aug 22'!$P42</f>
        <v>25283.559999999998</v>
      </c>
    </row>
    <row r="43" spans="1:16" s="58" customFormat="1" x14ac:dyDescent="0.25">
      <c r="A43" s="78" t="s">
        <v>53</v>
      </c>
      <c r="B43" s="96">
        <v>784.53</v>
      </c>
      <c r="C43" s="96">
        <v>2024.96</v>
      </c>
      <c r="D43" s="126"/>
      <c r="E43" s="76">
        <f>517.08+567.78</f>
        <v>1084.8600000000001</v>
      </c>
      <c r="F43" s="127"/>
      <c r="G43" s="76"/>
      <c r="H43" s="76"/>
      <c r="I43" s="76"/>
      <c r="J43" s="125"/>
      <c r="K43" s="76"/>
      <c r="L43" s="76"/>
      <c r="M43" s="76"/>
      <c r="N43" s="11"/>
      <c r="O43" s="13">
        <f t="shared" si="0"/>
        <v>3894.35</v>
      </c>
      <c r="P43" s="20">
        <f>'Sept 22'!$O43+'Aug 22'!$P43</f>
        <v>34732.819999999992</v>
      </c>
    </row>
    <row r="44" spans="1:16" ht="13.8" thickBot="1" x14ac:dyDescent="0.3">
      <c r="A44" s="65"/>
      <c r="B44" s="72">
        <f t="shared" ref="B44:P44" si="1">SUM(B3:B43)</f>
        <v>24646.120000000003</v>
      </c>
      <c r="C44" s="72">
        <f t="shared" si="1"/>
        <v>78973.440000000017</v>
      </c>
      <c r="D44" s="72">
        <f t="shared" si="1"/>
        <v>1453.6399999999999</v>
      </c>
      <c r="E44" s="72">
        <f t="shared" si="1"/>
        <v>3897.21</v>
      </c>
      <c r="F44" s="72">
        <f t="shared" si="1"/>
        <v>0</v>
      </c>
      <c r="G44" s="72">
        <f t="shared" si="1"/>
        <v>2299.8000000000002</v>
      </c>
      <c r="H44" s="72">
        <f t="shared" si="1"/>
        <v>459.96</v>
      </c>
      <c r="I44" s="73">
        <f t="shared" si="1"/>
        <v>1379.88</v>
      </c>
      <c r="J44" s="73">
        <f t="shared" si="1"/>
        <v>1379.8799999999999</v>
      </c>
      <c r="K44" s="72">
        <f t="shared" si="1"/>
        <v>0</v>
      </c>
      <c r="L44" s="72">
        <f t="shared" si="1"/>
        <v>331.45</v>
      </c>
      <c r="M44" s="72">
        <f t="shared" si="1"/>
        <v>2299.7999999999997</v>
      </c>
      <c r="N44" s="72">
        <f t="shared" si="1"/>
        <v>0</v>
      </c>
      <c r="O44" s="13">
        <f t="shared" si="1"/>
        <v>117121.18000000001</v>
      </c>
      <c r="P44" s="72">
        <f t="shared" si="1"/>
        <v>1179932.4499999997</v>
      </c>
    </row>
    <row r="45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3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e733a04-0821-4e76-9ae2-fc1dcfab5bc4" ContentTypeId="0x010100DEFFC5202677D240AAC1A18AB658BD3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merick Document" ma:contentTypeID="0x010100DEFFC5202677D240AAC1A18AB658BD30001EF31550179C4F4C91A689B0EFEA9813" ma:contentTypeVersion="12" ma:contentTypeDescription="" ma:contentTypeScope="" ma:versionID="ff62cdff40d534f1c06df650ef31ba96">
  <xsd:schema xmlns:xsd="http://www.w3.org/2001/XMLSchema" xmlns:xs="http://www.w3.org/2001/XMLSchema" xmlns:p="http://schemas.microsoft.com/office/2006/metadata/properties" xmlns:ns2="8efb52a8-86af-420a-b243-9a528fe3c2b8" targetNamespace="http://schemas.microsoft.com/office/2006/metadata/properties" ma:root="true" ma:fieldsID="0f9d5c27cf54e2e9c4c7c5bea58ad61f" ns2:_="">
    <xsd:import namespace="8efb52a8-86af-420a-b243-9a528fe3c2b8"/>
    <xsd:element name="properties">
      <xsd:complexType>
        <xsd:sequence>
          <xsd:element name="documentManagement">
            <xsd:complexType>
              <xsd:all>
                <xsd:element ref="ns2:Pilot_PII"/>
                <xsd:element ref="ns2:Pilot_CustomTrigger" minOccurs="0"/>
                <xsd:element ref="ns2:Pilot_LibraryMetadata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b52a8-86af-420a-b243-9a528fe3c2b8" elementFormDefault="qualified">
    <xsd:import namespace="http://schemas.microsoft.com/office/2006/documentManagement/types"/>
    <xsd:import namespace="http://schemas.microsoft.com/office/infopath/2007/PartnerControls"/>
    <xsd:element name="Pilot_PII" ma:index="8" ma:displayName="Contains Personal Data" ma:format="Dropdown" ma:internalName="Pilot_PII">
      <xsd:simpleType>
        <xsd:restriction base="dms:Choice">
          <xsd:enumeration value="No"/>
          <xsd:enumeration value="Yes"/>
        </xsd:restriction>
      </xsd:simpleType>
    </xsd:element>
    <xsd:element name="Pilot_CustomTrigger" ma:index="9" nillable="true" ma:displayName="Custom Trigger" ma:default="0" ma:internalName="Pilot_CustomTrigger">
      <xsd:simpleType>
        <xsd:restriction base="dms:Boolean"/>
      </xsd:simpleType>
    </xsd:element>
    <xsd:element name="Pilot_LibraryMetadataID" ma:index="10" nillable="true" ma:displayName="Library Metadata ID" ma:internalName="Pilot_LibraryMetadata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9C26039-AEB4-4B53-8A4B-82FD8B50C13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987CC42-4800-489E-9F24-475DC8952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b52a8-86af-420a-b243-9a528fe3c2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703649-DFF5-432C-A614-F4B59AD4E88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B56AA59-5A87-4CF1-B91E-35CF5B9AE8D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86853FD-5DDD-4107-ABBC-767C2159855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Jan 22</vt:lpstr>
      <vt:lpstr>Feb 22</vt:lpstr>
      <vt:lpstr>Mar 22</vt:lpstr>
      <vt:lpstr>Apr 22</vt:lpstr>
      <vt:lpstr>May 22</vt:lpstr>
      <vt:lpstr>Jun 22</vt:lpstr>
      <vt:lpstr>Jul 22</vt:lpstr>
      <vt:lpstr>Aug 22</vt:lpstr>
      <vt:lpstr>Sept 22</vt:lpstr>
      <vt:lpstr>Oct 22</vt:lpstr>
      <vt:lpstr>Nov 22</vt:lpstr>
      <vt:lpstr>Dec 22</vt:lpstr>
      <vt:lpstr>rolling </vt:lpstr>
      <vt:lpstr>Totals</vt:lpstr>
      <vt:lpstr>Outside Bodies</vt:lpstr>
      <vt:lpstr>'Apr 22'!Print_Area</vt:lpstr>
      <vt:lpstr>'Jun 22'!Print_Area</vt:lpstr>
      <vt:lpstr>'May 22'!Print_Area</vt:lpstr>
    </vt:vector>
  </TitlesOfParts>
  <Manager/>
  <Company>Limerick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Seawright</dc:creator>
  <cp:keywords/>
  <dc:description/>
  <cp:lastModifiedBy>Hourigan, Grace</cp:lastModifiedBy>
  <cp:revision/>
  <cp:lastPrinted>2022-11-21T15:41:33Z</cp:lastPrinted>
  <dcterms:created xsi:type="dcterms:W3CDTF">2014-06-05T14:58:53Z</dcterms:created>
  <dcterms:modified xsi:type="dcterms:W3CDTF">2022-11-21T15:45:22Z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Hourigan, Grace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Seawright, Laura</vt:lpwstr>
  </property>
  <property fmtid="{D5CDD505-2E9C-101B-9397-08002B2CF9AE}" pid="5" name="Pilot_PII">
    <vt:lpwstr>No</vt:lpwstr>
  </property>
  <property fmtid="{D5CDD505-2E9C-101B-9397-08002B2CF9AE}" pid="6" name="Pilot_CustomTrigger">
    <vt:lpwstr>0</vt:lpwstr>
  </property>
  <property fmtid="{D5CDD505-2E9C-101B-9397-08002B2CF9AE}" pid="7" name="Pilot_LibraryMetadataID">
    <vt:lpwstr/>
  </property>
  <property fmtid="{D5CDD505-2E9C-101B-9397-08002B2CF9AE}" pid="8" name="_AdHocReviewCycleID">
    <vt:i4>916709560</vt:i4>
  </property>
  <property fmtid="{D5CDD505-2E9C-101B-9397-08002B2CF9AE}" pid="9" name="_NewReviewCycle">
    <vt:lpwstr/>
  </property>
  <property fmtid="{D5CDD505-2E9C-101B-9397-08002B2CF9AE}" pid="10" name="_EmailSubject">
    <vt:lpwstr>REGISTER OF COUNCILLORS EXPENSES APRIL TO JUNE, 2022 AND JULY TO SEPTEMBER, 2022.</vt:lpwstr>
  </property>
  <property fmtid="{D5CDD505-2E9C-101B-9397-08002B2CF9AE}" pid="11" name="_AuthorEmail">
    <vt:lpwstr>grace.hourigan@limerick.ie</vt:lpwstr>
  </property>
  <property fmtid="{D5CDD505-2E9C-101B-9397-08002B2CF9AE}" pid="12" name="_AuthorEmailDisplayName">
    <vt:lpwstr>Hourigan, Grace</vt:lpwstr>
  </property>
</Properties>
</file>