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hourigan\Desktop\"/>
    </mc:Choice>
  </mc:AlternateContent>
  <bookViews>
    <workbookView xWindow="0" yWindow="0" windowWidth="21570" windowHeight="8085" tabRatio="921" firstSheet="6" activeTab="8"/>
  </bookViews>
  <sheets>
    <sheet name="Jan 20" sheetId="1" state="hidden" r:id="rId1"/>
    <sheet name="Feb 20" sheetId="15" state="hidden" r:id="rId2"/>
    <sheet name="Mar 20" sheetId="16" state="hidden" r:id="rId3"/>
    <sheet name="Apr 20" sheetId="17" state="hidden" r:id="rId4"/>
    <sheet name="May 20" sheetId="18" state="hidden" r:id="rId5"/>
    <sheet name="Jun 20" sheetId="19" state="hidden" r:id="rId6"/>
    <sheet name="Jul 20" sheetId="20" r:id="rId7"/>
    <sheet name="Aug 20" sheetId="21" r:id="rId8"/>
    <sheet name="Sept 20" sheetId="22" r:id="rId9"/>
    <sheet name="Oct 20" sheetId="23" state="hidden" r:id="rId10"/>
    <sheet name="Nov 20" sheetId="24" state="hidden" r:id="rId11"/>
    <sheet name="Dec 20" sheetId="25" state="hidden" r:id="rId12"/>
    <sheet name="rolling " sheetId="12" state="hidden" r:id="rId13"/>
    <sheet name="Totals" sheetId="4" state="hidden" r:id="rId14"/>
    <sheet name="Outside Bodies" sheetId="13" state="hidden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2" l="1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3" i="22"/>
  <c r="O4" i="21" l="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3" i="21"/>
  <c r="O45" i="20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3" i="20"/>
  <c r="N45" i="22" l="1"/>
  <c r="N45" i="21" l="1"/>
  <c r="N45" i="20" l="1"/>
  <c r="P27" i="20" l="1"/>
  <c r="P24" i="20"/>
  <c r="B45" i="22"/>
  <c r="P24" i="21" l="1"/>
  <c r="P24" i="22" s="1"/>
  <c r="P27" i="21"/>
  <c r="P27" i="22" s="1"/>
  <c r="O8" i="18"/>
  <c r="P8" i="18"/>
  <c r="O9" i="18"/>
  <c r="P9" i="18"/>
  <c r="O10" i="18"/>
  <c r="P10" i="18"/>
  <c r="O11" i="18"/>
  <c r="P11" i="18"/>
  <c r="O12" i="18"/>
  <c r="P12" i="18"/>
  <c r="D13" i="18"/>
  <c r="O13" i="18"/>
  <c r="P13" i="18"/>
  <c r="O14" i="18"/>
  <c r="P14" i="18"/>
  <c r="O15" i="18"/>
  <c r="P15" i="18" s="1"/>
  <c r="O16" i="18"/>
  <c r="P16" i="18"/>
  <c r="O17" i="18"/>
  <c r="P17" i="18"/>
  <c r="O18" i="18"/>
  <c r="P18" i="18" s="1"/>
  <c r="O19" i="18"/>
  <c r="P19" i="18"/>
  <c r="O20" i="18"/>
  <c r="P20" i="18"/>
  <c r="O21" i="18"/>
  <c r="P21" i="18" s="1"/>
  <c r="O22" i="18"/>
  <c r="P22" i="18"/>
  <c r="O23" i="18"/>
  <c r="P23" i="18"/>
  <c r="O24" i="18"/>
  <c r="P24" i="18" s="1"/>
  <c r="O25" i="18"/>
  <c r="P25" i="18"/>
  <c r="O26" i="18"/>
  <c r="P26" i="18"/>
  <c r="O27" i="18"/>
  <c r="P27" i="18" s="1"/>
  <c r="O28" i="18"/>
  <c r="P28" i="18"/>
  <c r="O29" i="18"/>
  <c r="P29" i="18"/>
  <c r="O30" i="18"/>
  <c r="P30" i="18" s="1"/>
  <c r="O31" i="18"/>
  <c r="P31" i="18"/>
  <c r="O32" i="18"/>
  <c r="P32" i="18"/>
  <c r="O33" i="18"/>
  <c r="P33" i="18" s="1"/>
  <c r="O34" i="18"/>
  <c r="P34" i="18"/>
  <c r="O35" i="18"/>
  <c r="P35" i="18"/>
  <c r="O36" i="18"/>
  <c r="P36" i="18" s="1"/>
  <c r="O37" i="18"/>
  <c r="P37" i="18"/>
  <c r="O38" i="18"/>
  <c r="P38" i="18"/>
  <c r="O39" i="18"/>
  <c r="P39" i="18" s="1"/>
  <c r="O40" i="18"/>
  <c r="P40" i="18"/>
  <c r="O41" i="18"/>
  <c r="P41" i="18"/>
  <c r="O42" i="18"/>
  <c r="P42" i="18" s="1"/>
  <c r="O43" i="18"/>
  <c r="P43" i="18"/>
  <c r="O44" i="18"/>
  <c r="P44" i="18"/>
  <c r="N45" i="19" l="1"/>
  <c r="O27" i="19"/>
  <c r="O24" i="19"/>
  <c r="O4" i="18" l="1"/>
  <c r="O5" i="18"/>
  <c r="O6" i="18"/>
  <c r="O7" i="18"/>
  <c r="O3" i="18"/>
  <c r="N45" i="18"/>
  <c r="C45" i="21" l="1"/>
  <c r="L4" i="21" l="1"/>
  <c r="B45" i="20" l="1"/>
  <c r="B45" i="18" l="1"/>
  <c r="B45" i="19"/>
  <c r="N43" i="1" l="1"/>
  <c r="N45" i="17"/>
  <c r="O4" i="17"/>
  <c r="E4" i="4" s="1"/>
  <c r="O5" i="17"/>
  <c r="O6" i="17"/>
  <c r="E5" i="4" s="1"/>
  <c r="O7" i="17"/>
  <c r="E6" i="4" s="1"/>
  <c r="O8" i="17"/>
  <c r="E7" i="4" s="1"/>
  <c r="O9" i="17"/>
  <c r="O10" i="17"/>
  <c r="O11" i="17"/>
  <c r="O12" i="17"/>
  <c r="E11" i="4" s="1"/>
  <c r="O13" i="17"/>
  <c r="O15" i="17"/>
  <c r="E14" i="4"/>
  <c r="O16" i="17"/>
  <c r="O17" i="17"/>
  <c r="O18" i="17"/>
  <c r="E17" i="4" s="1"/>
  <c r="O19" i="17"/>
  <c r="O20" i="17"/>
  <c r="E19" i="4" s="1"/>
  <c r="O21" i="17"/>
  <c r="P21" i="17" s="1"/>
  <c r="O22" i="17"/>
  <c r="O23" i="17"/>
  <c r="E22" i="4" s="1"/>
  <c r="O24" i="17"/>
  <c r="P24" i="17" s="1"/>
  <c r="P24" i="19" s="1"/>
  <c r="O25" i="17"/>
  <c r="O26" i="17"/>
  <c r="O27" i="17"/>
  <c r="O28" i="17"/>
  <c r="E25" i="4" s="1"/>
  <c r="O29" i="17"/>
  <c r="P29" i="17" s="1"/>
  <c r="O31" i="17"/>
  <c r="E28" i="4" s="1"/>
  <c r="O32" i="17"/>
  <c r="O33" i="17"/>
  <c r="O34" i="17"/>
  <c r="O35" i="17"/>
  <c r="P35" i="17" s="1"/>
  <c r="O36" i="17"/>
  <c r="E34" i="4"/>
  <c r="O37" i="17"/>
  <c r="O38" i="17"/>
  <c r="O39" i="17"/>
  <c r="O40" i="17"/>
  <c r="E38" i="4" s="1"/>
  <c r="O41" i="17"/>
  <c r="O42" i="17"/>
  <c r="O43" i="17"/>
  <c r="E41" i="4"/>
  <c r="O44" i="17"/>
  <c r="P44" i="17" s="1"/>
  <c r="O3" i="17"/>
  <c r="P3" i="17" s="1"/>
  <c r="P3" i="18" s="1"/>
  <c r="O4" i="16"/>
  <c r="O5" i="16"/>
  <c r="O6" i="16"/>
  <c r="D5" i="4"/>
  <c r="O8" i="16"/>
  <c r="D7" i="4"/>
  <c r="O9" i="16"/>
  <c r="D8" i="4"/>
  <c r="O10" i="16"/>
  <c r="O11" i="16"/>
  <c r="O12" i="16"/>
  <c r="O13" i="16"/>
  <c r="O14" i="16"/>
  <c r="O15" i="16"/>
  <c r="D16" i="4"/>
  <c r="O16" i="16"/>
  <c r="O17" i="16"/>
  <c r="O18" i="16"/>
  <c r="O19" i="16"/>
  <c r="D20" i="4"/>
  <c r="O21" i="16"/>
  <c r="D22" i="4"/>
  <c r="O22" i="16"/>
  <c r="D23" i="4"/>
  <c r="O23" i="16"/>
  <c r="O24" i="16"/>
  <c r="P24" i="16"/>
  <c r="O25" i="16"/>
  <c r="O26" i="16"/>
  <c r="D26" i="4"/>
  <c r="O27" i="16"/>
  <c r="P27" i="16"/>
  <c r="O28" i="16"/>
  <c r="O29" i="16"/>
  <c r="D28" i="4"/>
  <c r="O30" i="16"/>
  <c r="D29" i="4"/>
  <c r="O31" i="16"/>
  <c r="O32" i="16"/>
  <c r="D31" i="4"/>
  <c r="O33" i="16"/>
  <c r="D32" i="4"/>
  <c r="O34" i="16"/>
  <c r="D33" i="4"/>
  <c r="O35" i="16"/>
  <c r="D34" i="4"/>
  <c r="O36" i="16"/>
  <c r="D37" i="4"/>
  <c r="O37" i="16"/>
  <c r="D38" i="4"/>
  <c r="O38" i="16"/>
  <c r="D39" i="4"/>
  <c r="O39" i="16"/>
  <c r="D40" i="4"/>
  <c r="O41" i="16"/>
  <c r="D42" i="4"/>
  <c r="O42" i="16"/>
  <c r="O43" i="16"/>
  <c r="O3" i="16"/>
  <c r="O4" i="15"/>
  <c r="O5" i="15"/>
  <c r="O6" i="15"/>
  <c r="C5" i="4"/>
  <c r="O7" i="15"/>
  <c r="O8" i="15"/>
  <c r="O9" i="15"/>
  <c r="O10" i="15"/>
  <c r="C10" i="4"/>
  <c r="O11" i="15"/>
  <c r="O12" i="15"/>
  <c r="C13" i="4"/>
  <c r="O13" i="15"/>
  <c r="O14" i="15"/>
  <c r="C15" i="4"/>
  <c r="O15" i="15"/>
  <c r="O16" i="15"/>
  <c r="O17" i="15"/>
  <c r="O19" i="15"/>
  <c r="O20" i="15"/>
  <c r="O21" i="15"/>
  <c r="O22" i="15"/>
  <c r="O23" i="15"/>
  <c r="O24" i="15"/>
  <c r="C25" i="4"/>
  <c r="O26" i="15"/>
  <c r="C27" i="4"/>
  <c r="O27" i="15"/>
  <c r="O28" i="15"/>
  <c r="C29" i="4"/>
  <c r="O29" i="15"/>
  <c r="C30" i="4"/>
  <c r="O30" i="15"/>
  <c r="O31" i="15"/>
  <c r="O32" i="15"/>
  <c r="O33" i="15"/>
  <c r="C34" i="4"/>
  <c r="O34" i="15"/>
  <c r="O35" i="15"/>
  <c r="O36" i="15"/>
  <c r="C39" i="4"/>
  <c r="O37" i="15"/>
  <c r="C40" i="4"/>
  <c r="O38" i="15"/>
  <c r="O39" i="15"/>
  <c r="O40" i="15"/>
  <c r="O41" i="15"/>
  <c r="C44" i="4"/>
  <c r="O42" i="15"/>
  <c r="O3" i="15"/>
  <c r="O4" i="1"/>
  <c r="B3" i="4"/>
  <c r="O5" i="1"/>
  <c r="B4" i="4"/>
  <c r="O6" i="1"/>
  <c r="O8" i="1"/>
  <c r="O9" i="1"/>
  <c r="O10" i="1"/>
  <c r="B8" i="4"/>
  <c r="O11" i="1"/>
  <c r="O12" i="1"/>
  <c r="O13" i="1"/>
  <c r="O14" i="1"/>
  <c r="P14" i="15"/>
  <c r="P14" i="16"/>
  <c r="O15" i="1"/>
  <c r="B14" i="4"/>
  <c r="O16" i="1"/>
  <c r="O17" i="1"/>
  <c r="O18" i="1"/>
  <c r="O19" i="1"/>
  <c r="P19" i="15"/>
  <c r="O20" i="1"/>
  <c r="B21" i="4"/>
  <c r="O21" i="1"/>
  <c r="P21" i="15"/>
  <c r="P21" i="16"/>
  <c r="O22" i="1"/>
  <c r="O23" i="1"/>
  <c r="O24" i="1"/>
  <c r="O25" i="1"/>
  <c r="B29" i="4"/>
  <c r="O26" i="1"/>
  <c r="B31" i="4"/>
  <c r="O27" i="1"/>
  <c r="O28" i="1"/>
  <c r="O29" i="1"/>
  <c r="O30" i="1"/>
  <c r="B34" i="4"/>
  <c r="O31" i="1"/>
  <c r="B37" i="4"/>
  <c r="O32" i="1"/>
  <c r="O33" i="1"/>
  <c r="O34" i="1"/>
  <c r="O35" i="1"/>
  <c r="P35" i="15" s="1"/>
  <c r="P37" i="16" s="1"/>
  <c r="O37" i="1"/>
  <c r="O39" i="1"/>
  <c r="P39" i="15" s="1"/>
  <c r="B42" i="4"/>
  <c r="O40" i="1"/>
  <c r="P40" i="15"/>
  <c r="P42" i="16"/>
  <c r="P42" i="17"/>
  <c r="O41" i="1"/>
  <c r="O3" i="1"/>
  <c r="P3" i="15" s="1"/>
  <c r="N45" i="16"/>
  <c r="N43" i="15"/>
  <c r="K45" i="17"/>
  <c r="E16" i="4"/>
  <c r="E23" i="4"/>
  <c r="E39" i="4"/>
  <c r="F20" i="16"/>
  <c r="O20" i="16" s="1"/>
  <c r="E44" i="16"/>
  <c r="O44" i="16" s="1"/>
  <c r="E7" i="16"/>
  <c r="O7" i="16" s="1"/>
  <c r="E7" i="12"/>
  <c r="F40" i="16"/>
  <c r="F45" i="16" s="1"/>
  <c r="E40" i="16"/>
  <c r="O40" i="16" s="1"/>
  <c r="D41" i="4" s="1"/>
  <c r="E14" i="17"/>
  <c r="O14" i="17" s="1"/>
  <c r="P14" i="17" s="1"/>
  <c r="E30" i="17"/>
  <c r="O30" i="17" s="1"/>
  <c r="P30" i="17" s="1"/>
  <c r="B45" i="17"/>
  <c r="C45" i="16"/>
  <c r="C43" i="1"/>
  <c r="E25" i="15"/>
  <c r="O25" i="15" s="1"/>
  <c r="D18" i="15"/>
  <c r="O18" i="15" s="1"/>
  <c r="P18" i="15" s="1"/>
  <c r="D18" i="12"/>
  <c r="E36" i="1"/>
  <c r="O36" i="1" s="1"/>
  <c r="B39" i="4" s="1"/>
  <c r="E7" i="1"/>
  <c r="O7" i="1" s="1"/>
  <c r="E6" i="12"/>
  <c r="E42" i="1"/>
  <c r="O42" i="1" s="1"/>
  <c r="P42" i="15" s="1"/>
  <c r="E41" i="12"/>
  <c r="E38" i="1"/>
  <c r="O38" i="1" s="1"/>
  <c r="B41" i="4" s="1"/>
  <c r="O44" i="19"/>
  <c r="B43" i="1"/>
  <c r="B10" i="4"/>
  <c r="B44" i="4"/>
  <c r="E43" i="25"/>
  <c r="E12" i="12"/>
  <c r="E4" i="12"/>
  <c r="M43" i="25"/>
  <c r="L43" i="25"/>
  <c r="K43" i="25"/>
  <c r="J43" i="25"/>
  <c r="I43" i="25"/>
  <c r="H43" i="25"/>
  <c r="G43" i="25"/>
  <c r="F43" i="25"/>
  <c r="D43" i="25"/>
  <c r="C43" i="25"/>
  <c r="B43" i="25"/>
  <c r="M43" i="24"/>
  <c r="L43" i="24"/>
  <c r="K43" i="24"/>
  <c r="J43" i="24"/>
  <c r="I43" i="24"/>
  <c r="H43" i="24"/>
  <c r="G43" i="24"/>
  <c r="F43" i="24"/>
  <c r="D43" i="24"/>
  <c r="C43" i="24"/>
  <c r="B43" i="24"/>
  <c r="M43" i="23"/>
  <c r="L43" i="23"/>
  <c r="K43" i="23"/>
  <c r="J43" i="23"/>
  <c r="I43" i="23"/>
  <c r="H43" i="23"/>
  <c r="G43" i="23"/>
  <c r="F43" i="23"/>
  <c r="E43" i="23"/>
  <c r="D43" i="23"/>
  <c r="C43" i="23"/>
  <c r="B43" i="23"/>
  <c r="L45" i="21"/>
  <c r="K45" i="21"/>
  <c r="F45" i="21"/>
  <c r="G45" i="21"/>
  <c r="H45" i="21"/>
  <c r="I45" i="21"/>
  <c r="J45" i="21"/>
  <c r="E45" i="21"/>
  <c r="D45" i="21"/>
  <c r="M45" i="21"/>
  <c r="M45" i="22"/>
  <c r="L45" i="22"/>
  <c r="K45" i="22"/>
  <c r="J45" i="22"/>
  <c r="I45" i="22"/>
  <c r="H45" i="22"/>
  <c r="G45" i="22"/>
  <c r="F45" i="22"/>
  <c r="D45" i="22"/>
  <c r="C45" i="22"/>
  <c r="E45" i="22"/>
  <c r="B45" i="21"/>
  <c r="J45" i="20"/>
  <c r="C45" i="20"/>
  <c r="E45" i="20"/>
  <c r="L45" i="20"/>
  <c r="M45" i="20"/>
  <c r="H4" i="4"/>
  <c r="H6" i="4"/>
  <c r="H7" i="4"/>
  <c r="H8" i="4"/>
  <c r="H10" i="4"/>
  <c r="H12" i="4"/>
  <c r="H11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7" i="4"/>
  <c r="H38" i="4"/>
  <c r="H39" i="4"/>
  <c r="H40" i="4"/>
  <c r="H41" i="4"/>
  <c r="H42" i="4"/>
  <c r="H43" i="4"/>
  <c r="H44" i="4"/>
  <c r="H45" i="4"/>
  <c r="H3" i="4"/>
  <c r="C45" i="19"/>
  <c r="J45" i="19"/>
  <c r="I45" i="19"/>
  <c r="H45" i="19"/>
  <c r="G45" i="19"/>
  <c r="F45" i="19"/>
  <c r="D45" i="19"/>
  <c r="M45" i="19"/>
  <c r="L45" i="19"/>
  <c r="K45" i="19"/>
  <c r="E45" i="19"/>
  <c r="O4" i="19"/>
  <c r="O3" i="19"/>
  <c r="G4" i="4" s="1"/>
  <c r="O5" i="19"/>
  <c r="G5" i="4" s="1"/>
  <c r="O6" i="19"/>
  <c r="G6" i="4" s="1"/>
  <c r="O7" i="19"/>
  <c r="G7" i="4" s="1"/>
  <c r="O8" i="19"/>
  <c r="G8" i="4" s="1"/>
  <c r="O9" i="19"/>
  <c r="O10" i="19"/>
  <c r="G10" i="4" s="1"/>
  <c r="O11" i="19"/>
  <c r="G11" i="4" s="1"/>
  <c r="O12" i="19"/>
  <c r="G12" i="4" s="1"/>
  <c r="O13" i="19"/>
  <c r="G13" i="4" s="1"/>
  <c r="O14" i="19"/>
  <c r="G14" i="4" s="1"/>
  <c r="O16" i="19"/>
  <c r="O17" i="19"/>
  <c r="G17" i="4" s="1"/>
  <c r="O18" i="19"/>
  <c r="G18" i="4" s="1"/>
  <c r="O19" i="19"/>
  <c r="G19" i="4" s="1"/>
  <c r="O20" i="19"/>
  <c r="O21" i="19"/>
  <c r="O22" i="19"/>
  <c r="G22" i="4" s="1"/>
  <c r="O23" i="19"/>
  <c r="G23" i="4" s="1"/>
  <c r="O25" i="19"/>
  <c r="G24" i="4" s="1"/>
  <c r="O26" i="19"/>
  <c r="G25" i="4" s="1"/>
  <c r="O28" i="19"/>
  <c r="G26" i="4" s="1"/>
  <c r="O29" i="19"/>
  <c r="G27" i="4" s="1"/>
  <c r="O30" i="19"/>
  <c r="G28" i="4" s="1"/>
  <c r="O31" i="19"/>
  <c r="G29" i="4" s="1"/>
  <c r="O32" i="19"/>
  <c r="G30" i="4" s="1"/>
  <c r="O33" i="19"/>
  <c r="G31" i="4" s="1"/>
  <c r="O34" i="19"/>
  <c r="G32" i="4" s="1"/>
  <c r="O35" i="19"/>
  <c r="G34" i="4" s="1"/>
  <c r="O36" i="19"/>
  <c r="G35" i="4" s="1"/>
  <c r="O37" i="19"/>
  <c r="O38" i="19"/>
  <c r="G37" i="4" s="1"/>
  <c r="O39" i="19"/>
  <c r="G38" i="4" s="1"/>
  <c r="O40" i="19"/>
  <c r="G39" i="4" s="1"/>
  <c r="O41" i="19"/>
  <c r="G40" i="4" s="1"/>
  <c r="O42" i="19"/>
  <c r="O43" i="19"/>
  <c r="G42" i="4" s="1"/>
  <c r="F6" i="4"/>
  <c r="F7" i="4"/>
  <c r="F11" i="4"/>
  <c r="F12" i="4"/>
  <c r="F14" i="4"/>
  <c r="F16" i="4"/>
  <c r="F17" i="4"/>
  <c r="F20" i="4"/>
  <c r="F27" i="4"/>
  <c r="F31" i="4"/>
  <c r="F32" i="4"/>
  <c r="F35" i="4"/>
  <c r="F37" i="4"/>
  <c r="F40" i="4"/>
  <c r="F42" i="4"/>
  <c r="F5" i="4"/>
  <c r="F10" i="4"/>
  <c r="F24" i="4"/>
  <c r="F39" i="4"/>
  <c r="E10" i="4"/>
  <c r="E29" i="4"/>
  <c r="E31" i="4"/>
  <c r="E40" i="4"/>
  <c r="E42" i="4"/>
  <c r="E3" i="12"/>
  <c r="E43" i="12" s="1"/>
  <c r="E45" i="17"/>
  <c r="M5" i="12"/>
  <c r="L5" i="12"/>
  <c r="K5" i="12"/>
  <c r="J5" i="12"/>
  <c r="I5" i="12"/>
  <c r="H5" i="12"/>
  <c r="G5" i="12"/>
  <c r="F5" i="12"/>
  <c r="E5" i="12"/>
  <c r="D5" i="12"/>
  <c r="C5" i="12"/>
  <c r="B5" i="12"/>
  <c r="D13" i="4"/>
  <c r="D19" i="4"/>
  <c r="D30" i="4"/>
  <c r="E27" i="12"/>
  <c r="L43" i="15"/>
  <c r="P8" i="15"/>
  <c r="C8" i="4"/>
  <c r="C16" i="4"/>
  <c r="C17" i="4"/>
  <c r="P17" i="15"/>
  <c r="P17" i="16"/>
  <c r="C21" i="4"/>
  <c r="P27" i="15"/>
  <c r="P29" i="16"/>
  <c r="C32" i="4"/>
  <c r="P32" i="15"/>
  <c r="P34" i="16"/>
  <c r="C41" i="4"/>
  <c r="C42" i="4"/>
  <c r="C43" i="4"/>
  <c r="C3" i="4"/>
  <c r="B15" i="4"/>
  <c r="N15" i="4"/>
  <c r="E37" i="12"/>
  <c r="E14" i="12"/>
  <c r="E17" i="12"/>
  <c r="H45" i="20"/>
  <c r="F45" i="17"/>
  <c r="E39" i="12"/>
  <c r="F40" i="12"/>
  <c r="M9" i="12"/>
  <c r="M7" i="12"/>
  <c r="K39" i="12"/>
  <c r="M35" i="12"/>
  <c r="M30" i="12"/>
  <c r="M27" i="12"/>
  <c r="M21" i="12"/>
  <c r="L21" i="12"/>
  <c r="M18" i="12"/>
  <c r="H18" i="12"/>
  <c r="M19" i="12"/>
  <c r="M10" i="12"/>
  <c r="L7" i="12"/>
  <c r="L39" i="12"/>
  <c r="L6" i="12"/>
  <c r="M3" i="12"/>
  <c r="M43" i="12" s="1"/>
  <c r="D32" i="12"/>
  <c r="E9" i="12"/>
  <c r="E40" i="12"/>
  <c r="E13" i="12"/>
  <c r="F28" i="4"/>
  <c r="F21" i="4"/>
  <c r="E24" i="12"/>
  <c r="E22" i="12"/>
  <c r="F17" i="12"/>
  <c r="L43" i="1"/>
  <c r="M42" i="12"/>
  <c r="L42" i="12"/>
  <c r="K42" i="12"/>
  <c r="J42" i="12"/>
  <c r="I42" i="12"/>
  <c r="H42" i="12"/>
  <c r="G42" i="12"/>
  <c r="F42" i="12"/>
  <c r="D42" i="12"/>
  <c r="C42" i="12"/>
  <c r="B42" i="12"/>
  <c r="N42" i="12" s="1"/>
  <c r="M41" i="12"/>
  <c r="L41" i="12"/>
  <c r="K41" i="12"/>
  <c r="J41" i="12"/>
  <c r="I41" i="12"/>
  <c r="H41" i="12"/>
  <c r="G41" i="12"/>
  <c r="D41" i="12"/>
  <c r="C41" i="12"/>
  <c r="B41" i="12"/>
  <c r="M40" i="12"/>
  <c r="K40" i="12"/>
  <c r="J40" i="12"/>
  <c r="I40" i="12"/>
  <c r="H40" i="12"/>
  <c r="G40" i="12"/>
  <c r="D40" i="12"/>
  <c r="C40" i="12"/>
  <c r="B40" i="12"/>
  <c r="M39" i="12"/>
  <c r="J39" i="12"/>
  <c r="I39" i="12"/>
  <c r="H39" i="12"/>
  <c r="G39" i="12"/>
  <c r="D39" i="12"/>
  <c r="C39" i="12"/>
  <c r="B39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M37" i="12"/>
  <c r="L37" i="12"/>
  <c r="K37" i="12"/>
  <c r="J37" i="12"/>
  <c r="I37" i="12"/>
  <c r="H37" i="12"/>
  <c r="G37" i="12"/>
  <c r="F37" i="12"/>
  <c r="D37" i="12"/>
  <c r="C37" i="12"/>
  <c r="B37" i="12"/>
  <c r="M36" i="12"/>
  <c r="L36" i="12"/>
  <c r="K36" i="12"/>
  <c r="J36" i="12"/>
  <c r="I36" i="12"/>
  <c r="H36" i="12"/>
  <c r="G36" i="12"/>
  <c r="F36" i="12"/>
  <c r="D36" i="12"/>
  <c r="C36" i="12"/>
  <c r="B36" i="12"/>
  <c r="L35" i="12"/>
  <c r="K35" i="12"/>
  <c r="J35" i="12"/>
  <c r="I35" i="12"/>
  <c r="H35" i="12"/>
  <c r="G35" i="12"/>
  <c r="D35" i="12"/>
  <c r="C35" i="12"/>
  <c r="B35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N33" i="12" s="1"/>
  <c r="M32" i="12"/>
  <c r="L32" i="12"/>
  <c r="K32" i="12"/>
  <c r="J32" i="12"/>
  <c r="I32" i="12"/>
  <c r="H32" i="12"/>
  <c r="G32" i="12"/>
  <c r="C32" i="12"/>
  <c r="B32" i="12"/>
  <c r="N32" i="12" s="1"/>
  <c r="M31" i="12"/>
  <c r="L31" i="12"/>
  <c r="K31" i="12"/>
  <c r="J31" i="12"/>
  <c r="I31" i="12"/>
  <c r="H31" i="12"/>
  <c r="G31" i="12"/>
  <c r="F31" i="12"/>
  <c r="E31" i="12"/>
  <c r="D31" i="12"/>
  <c r="C31" i="12"/>
  <c r="B31" i="12"/>
  <c r="L30" i="12"/>
  <c r="K30" i="12"/>
  <c r="J30" i="12"/>
  <c r="I30" i="12"/>
  <c r="H30" i="12"/>
  <c r="G30" i="12"/>
  <c r="F30" i="12"/>
  <c r="E30" i="12"/>
  <c r="D30" i="12"/>
  <c r="C30" i="12"/>
  <c r="B30" i="12"/>
  <c r="M29" i="12"/>
  <c r="L29" i="12"/>
  <c r="K29" i="12"/>
  <c r="J29" i="12"/>
  <c r="I29" i="12"/>
  <c r="H29" i="12"/>
  <c r="G29" i="12"/>
  <c r="E29" i="12"/>
  <c r="D29" i="12"/>
  <c r="C29" i="12"/>
  <c r="B29" i="12"/>
  <c r="N29" i="12" s="1"/>
  <c r="M28" i="12"/>
  <c r="L28" i="12"/>
  <c r="K28" i="12"/>
  <c r="J28" i="12"/>
  <c r="I28" i="12"/>
  <c r="H28" i="12"/>
  <c r="G28" i="12"/>
  <c r="F28" i="12"/>
  <c r="E28" i="12"/>
  <c r="D28" i="12"/>
  <c r="C28" i="12"/>
  <c r="B28" i="12"/>
  <c r="L27" i="12"/>
  <c r="K27" i="12"/>
  <c r="J27" i="12"/>
  <c r="I27" i="12"/>
  <c r="H27" i="12"/>
  <c r="G27" i="12"/>
  <c r="F27" i="12"/>
  <c r="D27" i="12"/>
  <c r="C27" i="12"/>
  <c r="B27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4" i="12"/>
  <c r="L24" i="12"/>
  <c r="K24" i="12"/>
  <c r="J24" i="12"/>
  <c r="I24" i="12"/>
  <c r="H24" i="12"/>
  <c r="G24" i="12"/>
  <c r="F24" i="12"/>
  <c r="D24" i="12"/>
  <c r="C24" i="12"/>
  <c r="B24" i="12"/>
  <c r="N24" i="12" s="1"/>
  <c r="M23" i="12"/>
  <c r="L23" i="12"/>
  <c r="K23" i="12"/>
  <c r="J23" i="12"/>
  <c r="I23" i="12"/>
  <c r="H23" i="12"/>
  <c r="G23" i="12"/>
  <c r="F23" i="12"/>
  <c r="D23" i="12"/>
  <c r="C23" i="12"/>
  <c r="B23" i="12"/>
  <c r="N23" i="12" s="1"/>
  <c r="M22" i="12"/>
  <c r="L22" i="12"/>
  <c r="K22" i="12"/>
  <c r="J22" i="12"/>
  <c r="I22" i="12"/>
  <c r="H22" i="12"/>
  <c r="G22" i="12"/>
  <c r="D22" i="12"/>
  <c r="C22" i="12"/>
  <c r="B22" i="12"/>
  <c r="N22" i="12" s="1"/>
  <c r="K21" i="12"/>
  <c r="J21" i="12"/>
  <c r="I21" i="12"/>
  <c r="H21" i="12"/>
  <c r="G21" i="12"/>
  <c r="D21" i="12"/>
  <c r="C21" i="12"/>
  <c r="B21" i="12"/>
  <c r="N21" i="12" s="1"/>
  <c r="M20" i="12"/>
  <c r="L20" i="12"/>
  <c r="K20" i="12"/>
  <c r="J20" i="12"/>
  <c r="I20" i="12"/>
  <c r="H20" i="12"/>
  <c r="G20" i="12"/>
  <c r="E20" i="12"/>
  <c r="D20" i="12"/>
  <c r="C20" i="12"/>
  <c r="B20" i="12"/>
  <c r="L19" i="12"/>
  <c r="K19" i="12"/>
  <c r="J19" i="12"/>
  <c r="I19" i="12"/>
  <c r="H19" i="12"/>
  <c r="G19" i="12"/>
  <c r="E19" i="12"/>
  <c r="D19" i="12"/>
  <c r="C19" i="12"/>
  <c r="B19" i="12"/>
  <c r="L18" i="12"/>
  <c r="K18" i="12"/>
  <c r="J18" i="12"/>
  <c r="I18" i="12"/>
  <c r="G18" i="12"/>
  <c r="C18" i="12"/>
  <c r="B18" i="12"/>
  <c r="M17" i="12"/>
  <c r="L17" i="12"/>
  <c r="K17" i="12"/>
  <c r="J17" i="12"/>
  <c r="I17" i="12"/>
  <c r="H17" i="12"/>
  <c r="G17" i="12"/>
  <c r="D17" i="12"/>
  <c r="C17" i="12"/>
  <c r="B17" i="12"/>
  <c r="N17" i="12" s="1"/>
  <c r="M16" i="12"/>
  <c r="K16" i="12"/>
  <c r="J16" i="12"/>
  <c r="I16" i="12"/>
  <c r="H16" i="12"/>
  <c r="G16" i="12"/>
  <c r="E16" i="12"/>
  <c r="D16" i="12"/>
  <c r="C16" i="12"/>
  <c r="B16" i="12"/>
  <c r="N16" i="12" s="1"/>
  <c r="M15" i="12"/>
  <c r="L15" i="12"/>
  <c r="K15" i="12"/>
  <c r="J15" i="12"/>
  <c r="I15" i="12"/>
  <c r="H15" i="12"/>
  <c r="G15" i="12"/>
  <c r="F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D14" i="12"/>
  <c r="C14" i="12"/>
  <c r="B14" i="12"/>
  <c r="N14" i="12" s="1"/>
  <c r="M13" i="12"/>
  <c r="L13" i="12"/>
  <c r="K13" i="12"/>
  <c r="J13" i="12"/>
  <c r="I13" i="12"/>
  <c r="H13" i="12"/>
  <c r="G13" i="12"/>
  <c r="F13" i="12"/>
  <c r="D13" i="12"/>
  <c r="C13" i="12"/>
  <c r="B13" i="12"/>
  <c r="N13" i="12" s="1"/>
  <c r="M12" i="12"/>
  <c r="L12" i="12"/>
  <c r="K12" i="12"/>
  <c r="J12" i="12"/>
  <c r="I12" i="12"/>
  <c r="H12" i="12"/>
  <c r="G12" i="12"/>
  <c r="F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L10" i="12"/>
  <c r="K10" i="12"/>
  <c r="J10" i="12"/>
  <c r="I10" i="12"/>
  <c r="H10" i="12"/>
  <c r="G10" i="12"/>
  <c r="F10" i="12"/>
  <c r="D10" i="12"/>
  <c r="C10" i="12"/>
  <c r="B10" i="12"/>
  <c r="L9" i="12"/>
  <c r="K9" i="12"/>
  <c r="J9" i="12"/>
  <c r="I9" i="12"/>
  <c r="H9" i="12"/>
  <c r="G9" i="12"/>
  <c r="F9" i="12"/>
  <c r="D9" i="12"/>
  <c r="C9" i="12"/>
  <c r="B9" i="12"/>
  <c r="N9" i="12" s="1"/>
  <c r="M8" i="12"/>
  <c r="L8" i="12"/>
  <c r="K8" i="12"/>
  <c r="J8" i="12"/>
  <c r="I8" i="12"/>
  <c r="H8" i="12"/>
  <c r="G8" i="12"/>
  <c r="F8" i="12"/>
  <c r="E8" i="12"/>
  <c r="D8" i="12"/>
  <c r="C8" i="12"/>
  <c r="B8" i="12"/>
  <c r="K7" i="12"/>
  <c r="J7" i="12"/>
  <c r="I7" i="12"/>
  <c r="H7" i="12"/>
  <c r="G7" i="12"/>
  <c r="D7" i="12"/>
  <c r="C7" i="12"/>
  <c r="B7" i="12"/>
  <c r="N7" i="12" s="1"/>
  <c r="M6" i="12"/>
  <c r="K6" i="12"/>
  <c r="J6" i="12"/>
  <c r="I6" i="12"/>
  <c r="H6" i="12"/>
  <c r="F6" i="12"/>
  <c r="D6" i="12"/>
  <c r="C6" i="12"/>
  <c r="B6" i="12"/>
  <c r="M4" i="12"/>
  <c r="L4" i="12"/>
  <c r="K4" i="12"/>
  <c r="J4" i="12"/>
  <c r="I4" i="12"/>
  <c r="H4" i="12"/>
  <c r="G4" i="12"/>
  <c r="D4" i="12"/>
  <c r="C4" i="12"/>
  <c r="B4" i="12"/>
  <c r="H36" i="4"/>
  <c r="H34" i="4"/>
  <c r="G33" i="4"/>
  <c r="F34" i="4"/>
  <c r="F25" i="4"/>
  <c r="F23" i="4"/>
  <c r="E36" i="4"/>
  <c r="E33" i="4"/>
  <c r="D36" i="4"/>
  <c r="D27" i="4"/>
  <c r="D17" i="4"/>
  <c r="D10" i="4"/>
  <c r="M45" i="16"/>
  <c r="L45" i="16"/>
  <c r="K45" i="16"/>
  <c r="J45" i="16"/>
  <c r="I45" i="16"/>
  <c r="H45" i="16"/>
  <c r="D45" i="16"/>
  <c r="B45" i="16"/>
  <c r="G45" i="16"/>
  <c r="M43" i="15"/>
  <c r="K43" i="15"/>
  <c r="J43" i="15"/>
  <c r="I43" i="15"/>
  <c r="H43" i="15"/>
  <c r="C43" i="15"/>
  <c r="B43" i="15"/>
  <c r="C36" i="4"/>
  <c r="G43" i="15"/>
  <c r="F43" i="15"/>
  <c r="M43" i="1"/>
  <c r="K43" i="1"/>
  <c r="J43" i="1"/>
  <c r="I43" i="1"/>
  <c r="H43" i="1"/>
  <c r="D43" i="1"/>
  <c r="B45" i="4"/>
  <c r="B36" i="4"/>
  <c r="N36" i="4"/>
  <c r="G43" i="1"/>
  <c r="F43" i="1"/>
  <c r="B30" i="4"/>
  <c r="B25" i="4"/>
  <c r="N25" i="4"/>
  <c r="B22" i="4"/>
  <c r="N22" i="4"/>
  <c r="B20" i="4"/>
  <c r="B17" i="4"/>
  <c r="B16" i="4"/>
  <c r="N16" i="4"/>
  <c r="B12" i="4"/>
  <c r="B6" i="4"/>
  <c r="D45" i="20"/>
  <c r="K45" i="20"/>
  <c r="K45" i="18"/>
  <c r="I45" i="20"/>
  <c r="G45" i="20"/>
  <c r="J32" i="4"/>
  <c r="I46" i="4"/>
  <c r="D46" i="4"/>
  <c r="C46" i="4"/>
  <c r="L44" i="4"/>
  <c r="J44" i="4"/>
  <c r="K46" i="4"/>
  <c r="J46" i="4"/>
  <c r="M46" i="4"/>
  <c r="L46" i="4"/>
  <c r="B46" i="4"/>
  <c r="G46" i="4"/>
  <c r="G44" i="4"/>
  <c r="M45" i="18"/>
  <c r="L45" i="18"/>
  <c r="J45" i="18"/>
  <c r="I45" i="18"/>
  <c r="H45" i="18"/>
  <c r="D45" i="18"/>
  <c r="C45" i="18"/>
  <c r="L45" i="17"/>
  <c r="J45" i="17"/>
  <c r="I45" i="17"/>
  <c r="H45" i="17"/>
  <c r="G45" i="17"/>
  <c r="D45" i="17"/>
  <c r="C45" i="17"/>
  <c r="G45" i="18"/>
  <c r="F45" i="4"/>
  <c r="F46" i="4"/>
  <c r="N46" i="4" s="1"/>
  <c r="F44" i="4"/>
  <c r="G45" i="4"/>
  <c r="H46" i="4"/>
  <c r="G43" i="4"/>
  <c r="F43" i="4"/>
  <c r="K3" i="12"/>
  <c r="K43" i="12" s="1"/>
  <c r="M35" i="4"/>
  <c r="L35" i="4"/>
  <c r="K35" i="4"/>
  <c r="J35" i="4"/>
  <c r="I35" i="4"/>
  <c r="M11" i="4"/>
  <c r="L11" i="4"/>
  <c r="K11" i="4"/>
  <c r="J11" i="4"/>
  <c r="I11" i="4"/>
  <c r="M9" i="4"/>
  <c r="L9" i="4"/>
  <c r="K9" i="4"/>
  <c r="J9" i="4"/>
  <c r="I9" i="4"/>
  <c r="M45" i="17"/>
  <c r="D3" i="12"/>
  <c r="D43" i="12" s="1"/>
  <c r="F3" i="12"/>
  <c r="F43" i="12" s="1"/>
  <c r="G3" i="12"/>
  <c r="G43" i="12" s="1"/>
  <c r="H3" i="12"/>
  <c r="H43" i="12" s="1"/>
  <c r="I3" i="12"/>
  <c r="I43" i="12" s="1"/>
  <c r="J3" i="12"/>
  <c r="J43" i="12" s="1"/>
  <c r="E45" i="4"/>
  <c r="I3" i="4"/>
  <c r="I5" i="4"/>
  <c r="I7" i="4"/>
  <c r="I12" i="4"/>
  <c r="I14" i="4"/>
  <c r="I16" i="4"/>
  <c r="I18" i="4"/>
  <c r="I20" i="4"/>
  <c r="I22" i="4"/>
  <c r="I24" i="4"/>
  <c r="I26" i="4"/>
  <c r="I29" i="4"/>
  <c r="I31" i="4"/>
  <c r="I33" i="4"/>
  <c r="I36" i="4"/>
  <c r="I40" i="4"/>
  <c r="I44" i="4"/>
  <c r="J3" i="4"/>
  <c r="J5" i="4"/>
  <c r="J7" i="4"/>
  <c r="J12" i="4"/>
  <c r="J14" i="4"/>
  <c r="J16" i="4"/>
  <c r="J18" i="4"/>
  <c r="J20" i="4"/>
  <c r="J22" i="4"/>
  <c r="J24" i="4"/>
  <c r="J26" i="4"/>
  <c r="J29" i="4"/>
  <c r="J31" i="4"/>
  <c r="J33" i="4"/>
  <c r="J36" i="4"/>
  <c r="J40" i="4"/>
  <c r="K3" i="4"/>
  <c r="K5" i="4"/>
  <c r="K7" i="4"/>
  <c r="K12" i="4"/>
  <c r="K14" i="4"/>
  <c r="K16" i="4"/>
  <c r="K18" i="4"/>
  <c r="K20" i="4"/>
  <c r="K22" i="4"/>
  <c r="K24" i="4"/>
  <c r="K26" i="4"/>
  <c r="K29" i="4"/>
  <c r="K31" i="4"/>
  <c r="K33" i="4"/>
  <c r="K36" i="4"/>
  <c r="K40" i="4"/>
  <c r="K44" i="4"/>
  <c r="L3" i="4"/>
  <c r="L5" i="4"/>
  <c r="L7" i="4"/>
  <c r="L12" i="4"/>
  <c r="L14" i="4"/>
  <c r="L16" i="4"/>
  <c r="L18" i="4"/>
  <c r="L20" i="4"/>
  <c r="L22" i="4"/>
  <c r="L24" i="4"/>
  <c r="L26" i="4"/>
  <c r="L29" i="4"/>
  <c r="L31" i="4"/>
  <c r="L33" i="4"/>
  <c r="L36" i="4"/>
  <c r="L40" i="4"/>
  <c r="M3" i="4"/>
  <c r="M5" i="4"/>
  <c r="M7" i="4"/>
  <c r="M12" i="4"/>
  <c r="M14" i="4"/>
  <c r="M16" i="4"/>
  <c r="M18" i="4"/>
  <c r="M20" i="4"/>
  <c r="M22" i="4"/>
  <c r="M24" i="4"/>
  <c r="M26" i="4"/>
  <c r="M29" i="4"/>
  <c r="M31" i="4"/>
  <c r="M33" i="4"/>
  <c r="M36" i="4"/>
  <c r="M40" i="4"/>
  <c r="M44" i="4"/>
  <c r="E44" i="4"/>
  <c r="I4" i="4"/>
  <c r="I6" i="4"/>
  <c r="I8" i="4"/>
  <c r="I13" i="4"/>
  <c r="I15" i="4"/>
  <c r="I17" i="4"/>
  <c r="I19" i="4"/>
  <c r="I21" i="4"/>
  <c r="I23" i="4"/>
  <c r="I25" i="4"/>
  <c r="I27" i="4"/>
  <c r="I30" i="4"/>
  <c r="I32" i="4"/>
  <c r="I34" i="4"/>
  <c r="I37" i="4"/>
  <c r="I41" i="4"/>
  <c r="I45" i="4"/>
  <c r="J4" i="4"/>
  <c r="J6" i="4"/>
  <c r="J8" i="4"/>
  <c r="J13" i="4"/>
  <c r="J15" i="4"/>
  <c r="J17" i="4"/>
  <c r="J19" i="4"/>
  <c r="J21" i="4"/>
  <c r="J23" i="4"/>
  <c r="J25" i="4"/>
  <c r="J27" i="4"/>
  <c r="J30" i="4"/>
  <c r="J34" i="4"/>
  <c r="J37" i="4"/>
  <c r="J41" i="4"/>
  <c r="J45" i="4"/>
  <c r="K4" i="4"/>
  <c r="K6" i="4"/>
  <c r="K8" i="4"/>
  <c r="K13" i="4"/>
  <c r="K15" i="4"/>
  <c r="K17" i="4"/>
  <c r="K19" i="4"/>
  <c r="K21" i="4"/>
  <c r="K23" i="4"/>
  <c r="K25" i="4"/>
  <c r="K27" i="4"/>
  <c r="K30" i="4"/>
  <c r="K32" i="4"/>
  <c r="K34" i="4"/>
  <c r="K37" i="4"/>
  <c r="K41" i="4"/>
  <c r="K45" i="4"/>
  <c r="L4" i="4"/>
  <c r="L6" i="4"/>
  <c r="L8" i="4"/>
  <c r="L13" i="4"/>
  <c r="L15" i="4"/>
  <c r="L17" i="4"/>
  <c r="L19" i="4"/>
  <c r="L21" i="4"/>
  <c r="L23" i="4"/>
  <c r="L25" i="4"/>
  <c r="L27" i="4"/>
  <c r="L30" i="4"/>
  <c r="L32" i="4"/>
  <c r="L34" i="4"/>
  <c r="L37" i="4"/>
  <c r="L41" i="4"/>
  <c r="L45" i="4"/>
  <c r="M4" i="4"/>
  <c r="M47" i="4"/>
  <c r="M6" i="4"/>
  <c r="M8" i="4"/>
  <c r="M13" i="4"/>
  <c r="M15" i="4"/>
  <c r="M17" i="4"/>
  <c r="M19" i="4"/>
  <c r="M21" i="4"/>
  <c r="M23" i="4"/>
  <c r="M25" i="4"/>
  <c r="M27" i="4"/>
  <c r="M30" i="4"/>
  <c r="M32" i="4"/>
  <c r="M34" i="4"/>
  <c r="M37" i="4"/>
  <c r="M41" i="4"/>
  <c r="M45" i="4"/>
  <c r="C3" i="12"/>
  <c r="C43" i="12" s="1"/>
  <c r="E43" i="4"/>
  <c r="N43" i="4" s="1"/>
  <c r="M42" i="4"/>
  <c r="M10" i="4"/>
  <c r="L38" i="4"/>
  <c r="K38" i="4"/>
  <c r="J42" i="4"/>
  <c r="J10" i="4"/>
  <c r="I38" i="4"/>
  <c r="M38" i="4"/>
  <c r="L42" i="4"/>
  <c r="L10" i="4"/>
  <c r="K42" i="4"/>
  <c r="K10" i="4"/>
  <c r="J38" i="4"/>
  <c r="I42" i="4"/>
  <c r="I10" i="4"/>
  <c r="M43" i="4"/>
  <c r="M39" i="4"/>
  <c r="M28" i="4"/>
  <c r="L43" i="4"/>
  <c r="L39" i="4"/>
  <c r="L28" i="4"/>
  <c r="K43" i="4"/>
  <c r="K39" i="4"/>
  <c r="K28" i="4"/>
  <c r="J43" i="4"/>
  <c r="J39" i="4"/>
  <c r="J28" i="4"/>
  <c r="I43" i="4"/>
  <c r="I39" i="4"/>
  <c r="I28" i="4"/>
  <c r="L40" i="12"/>
  <c r="L3" i="12"/>
  <c r="L43" i="12" s="1"/>
  <c r="F41" i="12"/>
  <c r="F45" i="18"/>
  <c r="L16" i="12"/>
  <c r="F7" i="12"/>
  <c r="F18" i="12"/>
  <c r="F4" i="12"/>
  <c r="E10" i="12"/>
  <c r="F21" i="12"/>
  <c r="F32" i="12"/>
  <c r="F39" i="12"/>
  <c r="F35" i="12"/>
  <c r="F29" i="12"/>
  <c r="F45" i="20"/>
  <c r="F22" i="12"/>
  <c r="F16" i="12"/>
  <c r="F19" i="12"/>
  <c r="E18" i="12"/>
  <c r="B40" i="4"/>
  <c r="F41" i="4"/>
  <c r="E45" i="18"/>
  <c r="E32" i="12"/>
  <c r="F9" i="4"/>
  <c r="F15" i="4"/>
  <c r="F18" i="4"/>
  <c r="F29" i="4"/>
  <c r="F33" i="4"/>
  <c r="F36" i="4"/>
  <c r="F3" i="4"/>
  <c r="F22" i="4"/>
  <c r="B3" i="12"/>
  <c r="B43" i="12" s="1"/>
  <c r="F4" i="4"/>
  <c r="F13" i="4"/>
  <c r="E15" i="12"/>
  <c r="G6" i="12"/>
  <c r="E35" i="12"/>
  <c r="E23" i="12"/>
  <c r="E21" i="12"/>
  <c r="C33" i="4"/>
  <c r="D3" i="4"/>
  <c r="E43" i="15"/>
  <c r="C6" i="4"/>
  <c r="C31" i="4"/>
  <c r="C22" i="4"/>
  <c r="F8" i="4"/>
  <c r="F30" i="4"/>
  <c r="F19" i="4"/>
  <c r="F38" i="4"/>
  <c r="E35" i="4"/>
  <c r="F26" i="4"/>
  <c r="O45" i="18"/>
  <c r="G20" i="4"/>
  <c r="O15" i="19"/>
  <c r="G15" i="4" s="1"/>
  <c r="G3" i="4"/>
  <c r="G47" i="4" s="1"/>
  <c r="G16" i="4"/>
  <c r="H9" i="4"/>
  <c r="H5" i="4"/>
  <c r="N43" i="23"/>
  <c r="E43" i="24"/>
  <c r="N43" i="25"/>
  <c r="N43" i="24"/>
  <c r="K47" i="4"/>
  <c r="L47" i="4"/>
  <c r="B18" i="4"/>
  <c r="N18" i="4"/>
  <c r="N45" i="4"/>
  <c r="N17" i="4"/>
  <c r="N30" i="4"/>
  <c r="B33" i="4"/>
  <c r="N33" i="4"/>
  <c r="B23" i="4"/>
  <c r="N23" i="4"/>
  <c r="B24" i="4"/>
  <c r="N24" i="4"/>
  <c r="B19" i="4"/>
  <c r="B28" i="4"/>
  <c r="B43" i="4"/>
  <c r="E36" i="12"/>
  <c r="B27" i="4"/>
  <c r="B32" i="4"/>
  <c r="C23" i="4"/>
  <c r="C18" i="4"/>
  <c r="P22" i="15"/>
  <c r="E43" i="1"/>
  <c r="B38" i="4"/>
  <c r="P13" i="15"/>
  <c r="P5" i="15"/>
  <c r="P5" i="16"/>
  <c r="P5" i="17"/>
  <c r="P5" i="18" s="1"/>
  <c r="P12" i="15"/>
  <c r="P12" i="16"/>
  <c r="P12" i="17"/>
  <c r="C14" i="4"/>
  <c r="P6" i="15"/>
  <c r="P6" i="16"/>
  <c r="B13" i="4"/>
  <c r="P38" i="15"/>
  <c r="P40" i="16"/>
  <c r="B7" i="4"/>
  <c r="D44" i="4"/>
  <c r="D15" i="4"/>
  <c r="D18" i="4"/>
  <c r="D14" i="4"/>
  <c r="D43" i="4"/>
  <c r="D12" i="4"/>
  <c r="D4" i="4"/>
  <c r="D25" i="4"/>
  <c r="E42" i="12"/>
  <c r="D24" i="4"/>
  <c r="E45" i="16"/>
  <c r="D6" i="4"/>
  <c r="F20" i="12"/>
  <c r="D21" i="4"/>
  <c r="E30" i="4"/>
  <c r="E12" i="4"/>
  <c r="E37" i="4"/>
  <c r="E21" i="4"/>
  <c r="E24" i="4"/>
  <c r="E20" i="4"/>
  <c r="E9" i="4"/>
  <c r="E18" i="4"/>
  <c r="P34" i="17"/>
  <c r="P17" i="17"/>
  <c r="C45" i="4"/>
  <c r="C20" i="4"/>
  <c r="P23" i="15"/>
  <c r="P23" i="16"/>
  <c r="P30" i="15"/>
  <c r="P32" i="16"/>
  <c r="P32" i="17"/>
  <c r="P34" i="15"/>
  <c r="P11" i="15"/>
  <c r="P11" i="16"/>
  <c r="P11" i="17"/>
  <c r="D45" i="4"/>
  <c r="P27" i="17"/>
  <c r="P27" i="19" s="1"/>
  <c r="C26" i="4"/>
  <c r="P25" i="15"/>
  <c r="P26" i="16"/>
  <c r="P37" i="15"/>
  <c r="P39" i="16"/>
  <c r="P39" i="17"/>
  <c r="P20" i="15"/>
  <c r="P20" i="16"/>
  <c r="P20" i="17"/>
  <c r="P33" i="15"/>
  <c r="P35" i="16"/>
  <c r="C28" i="4"/>
  <c r="P9" i="15"/>
  <c r="P9" i="16"/>
  <c r="P9" i="17"/>
  <c r="P15" i="15"/>
  <c r="P15" i="16"/>
  <c r="P15" i="17"/>
  <c r="C12" i="4"/>
  <c r="D43" i="15"/>
  <c r="C7" i="4"/>
  <c r="P28" i="15"/>
  <c r="C4" i="4"/>
  <c r="C37" i="4"/>
  <c r="C24" i="4"/>
  <c r="E13" i="4"/>
  <c r="E8" i="4"/>
  <c r="E15" i="4"/>
  <c r="P44" i="16"/>
  <c r="N44" i="4"/>
  <c r="P30" i="16"/>
  <c r="P19" i="16"/>
  <c r="P19" i="17"/>
  <c r="P8" i="16"/>
  <c r="P8" i="17"/>
  <c r="P13" i="16"/>
  <c r="P13" i="17"/>
  <c r="P18" i="16"/>
  <c r="P41" i="16"/>
  <c r="P41" i="17"/>
  <c r="P41" i="19" s="1"/>
  <c r="P36" i="16"/>
  <c r="P36" i="17"/>
  <c r="P36" i="19" s="1"/>
  <c r="P22" i="16"/>
  <c r="P22" i="17"/>
  <c r="P41" i="15"/>
  <c r="P43" i="16"/>
  <c r="P43" i="17"/>
  <c r="O43" i="15"/>
  <c r="C19" i="4"/>
  <c r="C38" i="4"/>
  <c r="P24" i="15"/>
  <c r="P25" i="16"/>
  <c r="P25" i="17"/>
  <c r="P29" i="15"/>
  <c r="P31" i="16"/>
  <c r="P31" i="17"/>
  <c r="P31" i="19"/>
  <c r="P16" i="15"/>
  <c r="P16" i="16"/>
  <c r="P16" i="17"/>
  <c r="P16" i="19" s="1"/>
  <c r="P26" i="15"/>
  <c r="P28" i="16"/>
  <c r="P28" i="17"/>
  <c r="P4" i="15"/>
  <c r="P4" i="16"/>
  <c r="P4" i="17"/>
  <c r="P4" i="18"/>
  <c r="P4" i="19" s="1"/>
  <c r="P4" i="20" s="1"/>
  <c r="P31" i="15"/>
  <c r="P33" i="16"/>
  <c r="P33" i="17"/>
  <c r="B26" i="4"/>
  <c r="O43" i="1"/>
  <c r="P36" i="15"/>
  <c r="P10" i="15"/>
  <c r="P10" i="16"/>
  <c r="P10" i="17"/>
  <c r="P3" i="16"/>
  <c r="C47" i="4"/>
  <c r="O45" i="16"/>
  <c r="P38" i="16"/>
  <c r="P38" i="17"/>
  <c r="D47" i="4"/>
  <c r="P26" i="17"/>
  <c r="P16" i="20" l="1"/>
  <c r="P36" i="20"/>
  <c r="O45" i="22"/>
  <c r="P11" i="19"/>
  <c r="P11" i="20" s="1"/>
  <c r="P11" i="21" s="1"/>
  <c r="P11" i="22" s="1"/>
  <c r="O11" i="23" s="1"/>
  <c r="O11" i="24" s="1"/>
  <c r="O11" i="25" s="1"/>
  <c r="P3" i="19"/>
  <c r="P13" i="19"/>
  <c r="P13" i="20" s="1"/>
  <c r="P13" i="21" s="1"/>
  <c r="P13" i="22" s="1"/>
  <c r="O13" i="23" s="1"/>
  <c r="O13" i="24" s="1"/>
  <c r="O13" i="25" s="1"/>
  <c r="P30" i="19"/>
  <c r="P44" i="19"/>
  <c r="P44" i="20" s="1"/>
  <c r="P44" i="21" s="1"/>
  <c r="P44" i="22" s="1"/>
  <c r="O42" i="23" s="1"/>
  <c r="O42" i="24" s="1"/>
  <c r="O42" i="25" s="1"/>
  <c r="P8" i="19"/>
  <c r="P8" i="20" s="1"/>
  <c r="P8" i="21" s="1"/>
  <c r="P8" i="22" s="1"/>
  <c r="O8" i="23" s="1"/>
  <c r="O8" i="24" s="1"/>
  <c r="O8" i="25" s="1"/>
  <c r="P42" i="19"/>
  <c r="E32" i="4"/>
  <c r="N32" i="4" s="1"/>
  <c r="E27" i="4"/>
  <c r="P6" i="17"/>
  <c r="P6" i="18" s="1"/>
  <c r="P6" i="19" s="1"/>
  <c r="P6" i="20" s="1"/>
  <c r="P6" i="21" s="1"/>
  <c r="P6" i="22" s="1"/>
  <c r="O6" i="23" s="1"/>
  <c r="O6" i="24" s="1"/>
  <c r="O6" i="25" s="1"/>
  <c r="P40" i="17"/>
  <c r="P40" i="19" s="1"/>
  <c r="P40" i="20" s="1"/>
  <c r="P40" i="21" s="1"/>
  <c r="P40" i="22" s="1"/>
  <c r="O38" i="23" s="1"/>
  <c r="O38" i="24" s="1"/>
  <c r="O38" i="25" s="1"/>
  <c r="E26" i="4"/>
  <c r="P23" i="17"/>
  <c r="P18" i="17"/>
  <c r="P18" i="19" s="1"/>
  <c r="P18" i="20" s="1"/>
  <c r="P18" i="21" s="1"/>
  <c r="P18" i="22" s="1"/>
  <c r="O18" i="23" s="1"/>
  <c r="O18" i="24" s="1"/>
  <c r="O18" i="25" s="1"/>
  <c r="P37" i="17"/>
  <c r="P37" i="19" s="1"/>
  <c r="P37" i="20" s="1"/>
  <c r="P37" i="21" s="1"/>
  <c r="P37" i="22" s="1"/>
  <c r="O35" i="23" s="1"/>
  <c r="O35" i="24" s="1"/>
  <c r="O35" i="25" s="1"/>
  <c r="O45" i="17"/>
  <c r="E3" i="4"/>
  <c r="P32" i="19"/>
  <c r="P32" i="20" s="1"/>
  <c r="P32" i="21" s="1"/>
  <c r="P32" i="22" s="1"/>
  <c r="O30" i="23" s="1"/>
  <c r="O30" i="24" s="1"/>
  <c r="O30" i="25" s="1"/>
  <c r="P21" i="19"/>
  <c r="P9" i="19"/>
  <c r="P9" i="20" s="1"/>
  <c r="P9" i="21" s="1"/>
  <c r="P9" i="22" s="1"/>
  <c r="O9" i="23" s="1"/>
  <c r="O9" i="24" s="1"/>
  <c r="O9" i="25" s="1"/>
  <c r="P20" i="19"/>
  <c r="P20" i="20" s="1"/>
  <c r="P20" i="21" s="1"/>
  <c r="P20" i="22" s="1"/>
  <c r="O20" i="23" s="1"/>
  <c r="O20" i="24" s="1"/>
  <c r="O20" i="25" s="1"/>
  <c r="P16" i="21"/>
  <c r="P16" i="22" s="1"/>
  <c r="O16" i="23" s="1"/>
  <c r="O16" i="24" s="1"/>
  <c r="O16" i="25" s="1"/>
  <c r="P36" i="21"/>
  <c r="P36" i="22" s="1"/>
  <c r="O34" i="23" s="1"/>
  <c r="O34" i="24" s="1"/>
  <c r="O34" i="25" s="1"/>
  <c r="O45" i="21"/>
  <c r="I47" i="4"/>
  <c r="P4" i="21"/>
  <c r="P4" i="22" s="1"/>
  <c r="O4" i="23" s="1"/>
  <c r="O4" i="24" s="1"/>
  <c r="O4" i="25" s="1"/>
  <c r="H13" i="4"/>
  <c r="H47" i="4" s="1"/>
  <c r="H35" i="4"/>
  <c r="N35" i="4" s="1"/>
  <c r="N34" i="4"/>
  <c r="P31" i="20"/>
  <c r="P31" i="21" s="1"/>
  <c r="P31" i="22" s="1"/>
  <c r="O29" i="23" s="1"/>
  <c r="O29" i="24" s="1"/>
  <c r="O29" i="25" s="1"/>
  <c r="P41" i="20"/>
  <c r="P41" i="21" s="1"/>
  <c r="P41" i="22" s="1"/>
  <c r="O39" i="23" s="1"/>
  <c r="O39" i="24" s="1"/>
  <c r="O39" i="25" s="1"/>
  <c r="P3" i="20"/>
  <c r="P3" i="21" s="1"/>
  <c r="P3" i="22" s="1"/>
  <c r="O3" i="23" s="1"/>
  <c r="O3" i="24" s="1"/>
  <c r="O3" i="25" s="1"/>
  <c r="N19" i="4"/>
  <c r="P30" i="20"/>
  <c r="P30" i="21" s="1"/>
  <c r="P30" i="22" s="1"/>
  <c r="O28" i="23" s="1"/>
  <c r="O28" i="24" s="1"/>
  <c r="O28" i="25" s="1"/>
  <c r="N31" i="4"/>
  <c r="N12" i="4"/>
  <c r="N6" i="4"/>
  <c r="N42" i="4"/>
  <c r="N10" i="4"/>
  <c r="N14" i="4"/>
  <c r="P22" i="19"/>
  <c r="P22" i="20" s="1"/>
  <c r="P22" i="21" s="1"/>
  <c r="P22" i="22" s="1"/>
  <c r="O22" i="23" s="1"/>
  <c r="O22" i="24" s="1"/>
  <c r="O22" i="25" s="1"/>
  <c r="P43" i="19"/>
  <c r="P43" i="20" s="1"/>
  <c r="P43" i="21" s="1"/>
  <c r="P43" i="22" s="1"/>
  <c r="O41" i="23" s="1"/>
  <c r="O41" i="24" s="1"/>
  <c r="O41" i="25" s="1"/>
  <c r="G9" i="4"/>
  <c r="N9" i="4" s="1"/>
  <c r="P15" i="19"/>
  <c r="P15" i="20" s="1"/>
  <c r="P15" i="21" s="1"/>
  <c r="P15" i="22" s="1"/>
  <c r="O15" i="23" s="1"/>
  <c r="O15" i="24" s="1"/>
  <c r="O15" i="25" s="1"/>
  <c r="P17" i="19"/>
  <c r="P17" i="20" s="1"/>
  <c r="P17" i="21" s="1"/>
  <c r="P17" i="22" s="1"/>
  <c r="O17" i="23" s="1"/>
  <c r="O17" i="24" s="1"/>
  <c r="O17" i="25" s="1"/>
  <c r="G36" i="4"/>
  <c r="N28" i="12"/>
  <c r="N35" i="12"/>
  <c r="N5" i="12"/>
  <c r="N7" i="4"/>
  <c r="P35" i="19"/>
  <c r="P35" i="20" s="1"/>
  <c r="P35" i="21" s="1"/>
  <c r="P35" i="22" s="1"/>
  <c r="O33" i="23" s="1"/>
  <c r="O33" i="24" s="1"/>
  <c r="O33" i="25" s="1"/>
  <c r="P10" i="19"/>
  <c r="P10" i="20" s="1"/>
  <c r="P10" i="21" s="1"/>
  <c r="P10" i="22" s="1"/>
  <c r="O10" i="23" s="1"/>
  <c r="O10" i="24" s="1"/>
  <c r="O10" i="25" s="1"/>
  <c r="N40" i="12"/>
  <c r="N37" i="4"/>
  <c r="P26" i="19"/>
  <c r="P26" i="20" s="1"/>
  <c r="P26" i="21" s="1"/>
  <c r="P26" i="22" s="1"/>
  <c r="O25" i="23" s="1"/>
  <c r="O25" i="24" s="1"/>
  <c r="O25" i="25" s="1"/>
  <c r="P25" i="19"/>
  <c r="P25" i="20" s="1"/>
  <c r="P25" i="21" s="1"/>
  <c r="P25" i="22" s="1"/>
  <c r="O24" i="23" s="1"/>
  <c r="O24" i="24" s="1"/>
  <c r="O24" i="25" s="1"/>
  <c r="P5" i="19"/>
  <c r="P5" i="20" s="1"/>
  <c r="P5" i="21" s="1"/>
  <c r="P5" i="22" s="1"/>
  <c r="O5" i="23" s="1"/>
  <c r="O5" i="24" s="1"/>
  <c r="O5" i="25" s="1"/>
  <c r="N3" i="4"/>
  <c r="N47" i="4" s="1"/>
  <c r="N30" i="12"/>
  <c r="N10" i="12"/>
  <c r="P12" i="19"/>
  <c r="P12" i="20" s="1"/>
  <c r="P12" i="21" s="1"/>
  <c r="P12" i="22" s="1"/>
  <c r="O12" i="23" s="1"/>
  <c r="O12" i="24" s="1"/>
  <c r="O12" i="25" s="1"/>
  <c r="N11" i="4"/>
  <c r="P33" i="19"/>
  <c r="P33" i="20" s="1"/>
  <c r="P33" i="21" s="1"/>
  <c r="P33" i="22" s="1"/>
  <c r="O31" i="23" s="1"/>
  <c r="O31" i="24" s="1"/>
  <c r="O31" i="25" s="1"/>
  <c r="P38" i="19"/>
  <c r="P38" i="20" s="1"/>
  <c r="P38" i="21" s="1"/>
  <c r="P38" i="22" s="1"/>
  <c r="O36" i="23" s="1"/>
  <c r="O36" i="24" s="1"/>
  <c r="O36" i="25" s="1"/>
  <c r="N12" i="12"/>
  <c r="N25" i="12"/>
  <c r="N34" i="12"/>
  <c r="N41" i="12"/>
  <c r="N6" i="12"/>
  <c r="N18" i="12"/>
  <c r="N26" i="12"/>
  <c r="N39" i="12"/>
  <c r="N8" i="12"/>
  <c r="N38" i="4"/>
  <c r="N19" i="12"/>
  <c r="N27" i="12"/>
  <c r="N31" i="12"/>
  <c r="N38" i="12"/>
  <c r="N4" i="12"/>
  <c r="F47" i="4"/>
  <c r="N20" i="12"/>
  <c r="N29" i="4"/>
  <c r="N4" i="4"/>
  <c r="N28" i="4"/>
  <c r="N36" i="12"/>
  <c r="N27" i="4"/>
  <c r="P14" i="19"/>
  <c r="P14" i="20" s="1"/>
  <c r="P14" i="21" s="1"/>
  <c r="P14" i="22" s="1"/>
  <c r="O14" i="23" s="1"/>
  <c r="O14" i="24" s="1"/>
  <c r="O14" i="25" s="1"/>
  <c r="N37" i="12"/>
  <c r="N26" i="4"/>
  <c r="N3" i="12"/>
  <c r="N43" i="12" s="1"/>
  <c r="N40" i="4"/>
  <c r="P34" i="19"/>
  <c r="P34" i="20" s="1"/>
  <c r="P34" i="21" s="1"/>
  <c r="P34" i="22" s="1"/>
  <c r="O32" i="23" s="1"/>
  <c r="O32" i="24" s="1"/>
  <c r="O32" i="25" s="1"/>
  <c r="P19" i="19"/>
  <c r="P19" i="20" s="1"/>
  <c r="P19" i="21" s="1"/>
  <c r="P19" i="22" s="1"/>
  <c r="O19" i="23" s="1"/>
  <c r="O19" i="24" s="1"/>
  <c r="O19" i="25" s="1"/>
  <c r="P23" i="19"/>
  <c r="P23" i="20" s="1"/>
  <c r="P23" i="21" s="1"/>
  <c r="P23" i="22" s="1"/>
  <c r="O23" i="23" s="1"/>
  <c r="O23" i="24" s="1"/>
  <c r="O23" i="25" s="1"/>
  <c r="G21" i="4"/>
  <c r="N21" i="4" s="1"/>
  <c r="P39" i="19"/>
  <c r="P39" i="20" s="1"/>
  <c r="P39" i="21" s="1"/>
  <c r="P39" i="22" s="1"/>
  <c r="O37" i="23" s="1"/>
  <c r="O37" i="24" s="1"/>
  <c r="O37" i="25" s="1"/>
  <c r="P28" i="19"/>
  <c r="P28" i="20" s="1"/>
  <c r="P28" i="21" s="1"/>
  <c r="P28" i="22" s="1"/>
  <c r="O26" i="23" s="1"/>
  <c r="O26" i="24" s="1"/>
  <c r="O26" i="25" s="1"/>
  <c r="O45" i="19"/>
  <c r="G41" i="4"/>
  <c r="N41" i="4" s="1"/>
  <c r="P29" i="19"/>
  <c r="P29" i="20" s="1"/>
  <c r="P29" i="21" s="1"/>
  <c r="P29" i="22" s="1"/>
  <c r="O27" i="23" s="1"/>
  <c r="O27" i="24" s="1"/>
  <c r="O27" i="25" s="1"/>
  <c r="J47" i="4"/>
  <c r="N20" i="4"/>
  <c r="N8" i="4"/>
  <c r="P42" i="20"/>
  <c r="P42" i="21" s="1"/>
  <c r="P42" i="22" s="1"/>
  <c r="O40" i="23" s="1"/>
  <c r="O40" i="24" s="1"/>
  <c r="O40" i="25" s="1"/>
  <c r="P21" i="20"/>
  <c r="P21" i="21" s="1"/>
  <c r="P21" i="22" s="1"/>
  <c r="O21" i="23" s="1"/>
  <c r="O21" i="24" s="1"/>
  <c r="O21" i="25" s="1"/>
  <c r="P7" i="15"/>
  <c r="P43" i="15" s="1"/>
  <c r="B5" i="4"/>
  <c r="N39" i="4"/>
  <c r="P7" i="16"/>
  <c r="E47" i="4" l="1"/>
  <c r="N13" i="4"/>
  <c r="P7" i="17"/>
  <c r="P45" i="16"/>
  <c r="N5" i="4"/>
  <c r="B47" i="4"/>
  <c r="P7" i="18" l="1"/>
  <c r="P45" i="17"/>
  <c r="P45" i="18" l="1"/>
  <c r="P7" i="19"/>
  <c r="P45" i="19" l="1"/>
  <c r="P45" i="20" s="1"/>
  <c r="P7" i="20"/>
  <c r="P7" i="21" s="1"/>
  <c r="P45" i="21" l="1"/>
  <c r="P7" i="22"/>
  <c r="O7" i="23" l="1"/>
  <c r="P45" i="22"/>
  <c r="O7" i="24" l="1"/>
  <c r="O43" i="23"/>
  <c r="O7" i="25" l="1"/>
  <c r="O43" i="25" s="1"/>
  <c r="O43" i="24"/>
</calcChain>
</file>

<file path=xl/comments1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€467.38 Housing Conf, Radisson Blu, Dublin 3rd Dec, 2019.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€543.59 EU Cohesion Policy 2014 to 2020. Co. Louth, 14th Dec, 2018.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€176. AILG 5, Cork, 23rd Nov, 19.
€504.23 IPI Malahide, Dublin 4th Oct, 19.
€649.45 LAMA Spring, Leitrim, 7th and 8th Mar, 19.
€574.28 AILG Annual Conference, Longford. 21st &amp; 22nd Feb, 19.
€866.13 AILG Autumn Seminar, Monaghan, 11th Sep, 2019.
€497.07 Housing Conf, Radisson Blu, Dublin 3rd Dec, 2019.
€111.98 Briefing, Co. Waterford, 27th Sep, 19.
€573.92 Energy Action, Croke Pk, Dublin, 21st Oct, 2019.
€510.13 Italian National Day 19. Dublin. 30th May, 19.
€554.90 All Ire Community Awards, 9th Feb, 19.
€288.75 Tusla Galway, 18th Nov, 2019.
€428.75 AILG OPR, Dundalk, Louth. 12th Oct, 19
€310.56 Local Elections 1899, Dublin 4, 18th April, 2019.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€300 wifi Jan to Dec 2019.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€141.50 Jan to July 2019. Sep to Nov 2019.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€599.26 Housing Conf, 2019., Radisson Blu, Dublin, 3rd Dec, 2019.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€230.01 Native Woodland Conference, Co. Wicklow, 25th &amp; 26th Nov, 19.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€125 wifi Aug to Dec, 2019.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€280.35 Housing Conf, Radisson Blu, Dublin, 3rd Dec, 2019.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€249.29 First Time Buyers Conf, Carlingford, 13th to 15th Dec, 2019.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€119.94 wifi June to Nov, 2019.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€68.64 mobile bills July to Nov 2019.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€314.33 Housing Conf, 2019. Radisson Blu, Dublin 3rd Dec, 2019.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€76.00 wifi july to aug, 19, oct to nov, 2019.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€59.34 July to Dec, 2019.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€542.20 AILG Spring Seminar, Longford. 21st and 22nd Feb, 2019.
€684.28 LAMA Spring Seminar, Leitrim. 7th &amp; 8th Mar, 19.
€372.09 LAMA Ennistymon, 17th Oct, 2019.
€442.61 AILG Module 4, Dundalk, Co. Louth. 
€144.12 AILG 1, Tipp, 24th Jan, 2019.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€130.00 Jan to Dec 2019.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€249.75 First Time Buyers Conf, Carlingford, 13th to 15th Dec, 2019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€102.43 Pride of Place, Kilkenny, 30th Nov, 19.
€148.17 Chambers Ire, Dublin 9. 28th Nov, 2019.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€391.55 First Time Buyers Conf, Carlingford, 13th to 15th Dec, 2019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€355.04 Matera to Galway European Capital of Culture, Dublin 2. 13th Jan, 2020.
€377.01 Chinese New Yr, Dublin, 18th Jan, 20.
€318.21 Age Friendly, Meath, 16th Dec, 19.
€239.55 Bank of Ire Awards, Kilkenny 5th Dec, 19.</t>
        </r>
      </text>
    </comment>
  </commentList>
</comments>
</file>

<file path=xl/comments2.xml><?xml version="1.0" encoding="utf-8"?>
<comments xmlns="http://schemas.openxmlformats.org/spreadsheetml/2006/main">
  <authors>
    <author>Hourigan, Grace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€573.49 </t>
        </r>
        <r>
          <rPr>
            <sz val="9"/>
            <color indexed="81"/>
            <rFont val="Tahoma"/>
            <family val="2"/>
          </rPr>
          <t xml:space="preserve">The Fiinance Act, 2019, Carlingford, Co. Louth. 10th to 12th Jan, 2020. 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Waterford, 15th Feb, 2020.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586.07</t>
        </r>
        <r>
          <rPr>
            <sz val="9"/>
            <color indexed="81"/>
            <rFont val="Tahoma"/>
            <family val="2"/>
          </rPr>
          <t xml:space="preserve"> Housing Conf, 2019. Dublin 8. 4th Dec, 2019.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1974.10 Brand Limerick. NYC, 11th to 15th Feb, 2020.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1958.12 </t>
        </r>
        <r>
          <rPr>
            <sz val="9"/>
            <color indexed="81"/>
            <rFont val="Tahoma"/>
            <family val="2"/>
          </rPr>
          <t>New Brunswick. 4th to 8th Dec, 2019.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€325.00 Wifi Bills Feb 2019 to Feb, 2020.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€302.51 Mobile Bills from June to Dec, 2019.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249.74</t>
        </r>
        <r>
          <rPr>
            <sz val="9"/>
            <color indexed="81"/>
            <rFont val="Tahoma"/>
            <family val="2"/>
          </rPr>
          <t xml:space="preserve"> First Time Home Buyers, Co. Louth. 13th to 15th Dec, 2019.
</t>
        </r>
        <r>
          <rPr>
            <b/>
            <sz val="9"/>
            <color indexed="81"/>
            <rFont val="Tahoma"/>
            <family val="2"/>
          </rPr>
          <t xml:space="preserve">590.69 </t>
        </r>
        <r>
          <rPr>
            <sz val="9"/>
            <color indexed="81"/>
            <rFont val="Tahoma"/>
            <family val="2"/>
          </rPr>
          <t>Finance Act, 2019. Carlingford, 10th to 12th Jan, 2020.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251.63</t>
        </r>
        <r>
          <rPr>
            <sz val="9"/>
            <color indexed="81"/>
            <rFont val="Tahoma"/>
            <family val="2"/>
          </rPr>
          <t xml:space="preserve"> AILG Module 2, Waterford. 15th Feb, 2020.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€573.49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Waterford. 15th Feb, 2020.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2304.22 New Brunswick.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€175.00</t>
        </r>
        <r>
          <rPr>
            <sz val="9"/>
            <color indexed="81"/>
            <rFont val="Tahoma"/>
            <family val="2"/>
          </rPr>
          <t xml:space="preserve"> Wifi from June to Dec, 2019.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€166.98 Mobile Bills June to Dec 2019.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440.67</t>
        </r>
        <r>
          <rPr>
            <sz val="9"/>
            <color indexed="81"/>
            <rFont val="Tahoma"/>
            <family val="2"/>
          </rPr>
          <t xml:space="preserve"> ICSH, Wexford. 10th Oct, 2019.
</t>
        </r>
        <r>
          <rPr>
            <b/>
            <sz val="9"/>
            <color indexed="81"/>
            <rFont val="Tahoma"/>
            <family val="2"/>
          </rPr>
          <t>378.83</t>
        </r>
        <r>
          <rPr>
            <sz val="9"/>
            <color indexed="81"/>
            <rFont val="Tahoma"/>
            <family val="2"/>
          </rPr>
          <t xml:space="preserve"> AILG Module 4, Dundalk, Co. Louth. 12th Oct, 2019.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314.78</t>
        </r>
        <r>
          <rPr>
            <sz val="9"/>
            <color indexed="81"/>
            <rFont val="Tahoma"/>
            <family val="2"/>
          </rPr>
          <t xml:space="preserve"> Housing Conf, 2019, The Radisson Blu Royal Hotel, Dublin, 3rd Dec, 2019.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274.92</t>
        </r>
        <r>
          <rPr>
            <sz val="9"/>
            <color indexed="81"/>
            <rFont val="Tahoma"/>
            <family val="2"/>
          </rPr>
          <t xml:space="preserve"> AILG Module 2, Waterford, 15th Feb, 2020.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270.86 AILG 2, 15th Feb, 2020.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€178.52 Jan to Dec 2019.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€591.41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357.96 Kate O'Brien, Dublin 2. 13th Jan, 2020.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€1864.22</t>
        </r>
        <r>
          <rPr>
            <sz val="9"/>
            <color indexed="81"/>
            <rFont val="Tahoma"/>
            <family val="2"/>
          </rPr>
          <t xml:space="preserve"> New Brunswick, NYC, 4th to 8th Dec, 2019.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2265.84 </t>
        </r>
        <r>
          <rPr>
            <sz val="9"/>
            <color indexed="81"/>
            <rFont val="Tahoma"/>
            <family val="2"/>
          </rPr>
          <t>New Brunswick,NYC, 4th to 8th Dec, 2019.</t>
        </r>
      </text>
    </comment>
  </commentList>
</comments>
</file>

<file path=xl/comments3.xml><?xml version="1.0" encoding="utf-8"?>
<comments xmlns="http://schemas.openxmlformats.org/spreadsheetml/2006/main">
  <authors>
    <author>Hourigan, Grace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€150.00 Purchase of Printer 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€259.19 </t>
        </r>
        <r>
          <rPr>
            <sz val="9"/>
            <color indexed="81"/>
            <rFont val="Tahoma"/>
            <family val="2"/>
          </rPr>
          <t xml:space="preserve">AILG Module 1, Co. Westmeath. 19th Jan, 2019. 
</t>
        </r>
        <r>
          <rPr>
            <b/>
            <sz val="9"/>
            <color indexed="81"/>
            <rFont val="Tahoma"/>
            <family val="2"/>
          </rPr>
          <t>€268.69</t>
        </r>
        <r>
          <rPr>
            <sz val="9"/>
            <color indexed="81"/>
            <rFont val="Tahoma"/>
            <family val="2"/>
          </rPr>
          <t xml:space="preserve"> NFLA, Dame Street, Dublin. 18th Oct, 2019.
</t>
        </r>
        <r>
          <rPr>
            <b/>
            <sz val="9"/>
            <color indexed="81"/>
            <rFont val="Tahoma"/>
            <family val="2"/>
          </rPr>
          <t>€253.28</t>
        </r>
        <r>
          <rPr>
            <sz val="9"/>
            <color indexed="81"/>
            <rFont val="Tahoma"/>
            <family val="2"/>
          </rPr>
          <t xml:space="preserve"> LAMA, Ennistymon, Co. Clare. 17th to 19th Oct, 2019.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International Business Network, Cork. 30th Jan, 2020.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€95.18</t>
        </r>
        <r>
          <rPr>
            <sz val="9"/>
            <color indexed="81"/>
            <rFont val="Tahoma"/>
            <family val="2"/>
          </rPr>
          <t xml:space="preserve"> Political Leadership for Sustainable Dev, Cork. 18th Jan, 2020.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€3,709.23 </t>
        </r>
        <r>
          <rPr>
            <sz val="9"/>
            <color indexed="81"/>
            <rFont val="Tahoma"/>
            <family val="2"/>
          </rPr>
          <t xml:space="preserve">St Patricks Day Trip, to Savannagh, Georgia, 10th to 14th March, 2020. 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€418.99.</t>
        </r>
        <r>
          <rPr>
            <sz val="9"/>
            <color indexed="81"/>
            <rFont val="Tahoma"/>
            <family val="2"/>
          </rPr>
          <t xml:space="preserve"> AILG Seminar, Longford, 4th and 5th Mar, 2020.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Hourigan, Grace:
2727.13 </t>
        </r>
        <r>
          <rPr>
            <sz val="9"/>
            <color indexed="81"/>
            <rFont val="Tahoma"/>
            <family val="2"/>
          </rPr>
          <t>St Patrick's Day Parade, NYC, 14th to 18th March, 2020. Flights and Hotel only.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€408.66 </t>
        </r>
        <r>
          <rPr>
            <sz val="9"/>
            <color indexed="81"/>
            <rFont val="Tahoma"/>
            <family val="2"/>
          </rPr>
          <t>Health and Safety in the Workplace, Clonakilty, Co. Cork. 21st to 23rd Feb, 2020.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€388.53 </t>
        </r>
        <r>
          <rPr>
            <sz val="9"/>
            <color indexed="81"/>
            <rFont val="Tahoma"/>
            <family val="2"/>
          </rPr>
          <t>AILG Annual Seminar, Longford Arms hotel, 4th and 5th March, 2020.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€1974.10 </t>
        </r>
        <r>
          <rPr>
            <sz val="9"/>
            <color indexed="81"/>
            <rFont val="Tahoma"/>
            <family val="2"/>
          </rPr>
          <t>Brand Limerick NYC, 11th to 15th February, 2020.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bills, July to Dec, 2019.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€161.49 Mobile Bills July to Dec, 2019.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€150.00</t>
        </r>
        <r>
          <rPr>
            <sz val="9"/>
            <color indexed="81"/>
            <rFont val="Tahoma"/>
            <family val="2"/>
          </rPr>
          <t xml:space="preserve"> Wifi Bills July to Dec, 2019.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€264.41 Mobile Bills 264.41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420.78</t>
        </r>
        <r>
          <rPr>
            <sz val="9"/>
            <color indexed="81"/>
            <rFont val="Tahoma"/>
            <family val="2"/>
          </rPr>
          <t xml:space="preserve"> AILG Annual Seminar, Longford. 4th and 5th Mar, 2020.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€244.46 </t>
        </r>
        <r>
          <rPr>
            <sz val="9"/>
            <color indexed="81"/>
            <rFont val="Tahoma"/>
            <family val="2"/>
          </rPr>
          <t>AILG Module 2, Waterford, 15th Feb, 2020.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€599.72</t>
        </r>
        <r>
          <rPr>
            <sz val="9"/>
            <color indexed="81"/>
            <rFont val="Tahoma"/>
            <family val="2"/>
          </rPr>
          <t xml:space="preserve"> First Time Buyers, Carlingford, Co. Louth. 13th to 15th Dec, 2019.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€250.68</t>
        </r>
        <r>
          <rPr>
            <sz val="9"/>
            <color indexed="81"/>
            <rFont val="Tahoma"/>
            <family val="2"/>
          </rPr>
          <t xml:space="preserve"> Planning Awards, Dublin, 27th Feb, 2020.
</t>
        </r>
        <r>
          <rPr>
            <b/>
            <sz val="9"/>
            <color indexed="81"/>
            <rFont val="Tahoma"/>
            <family val="2"/>
          </rPr>
          <t xml:space="preserve">€474.22 </t>
        </r>
        <r>
          <rPr>
            <sz val="9"/>
            <color indexed="81"/>
            <rFont val="Tahoma"/>
            <family val="2"/>
          </rPr>
          <t>AILG Annual Seminar, Longford. 4th and 5th Mar, 2020.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€2461.98</t>
        </r>
        <r>
          <rPr>
            <sz val="9"/>
            <color indexed="81"/>
            <rFont val="Tahoma"/>
            <family val="2"/>
          </rPr>
          <t xml:space="preserve"> Brand Limerick. NYC, 11th to 15th Feb, 2020.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€228.34 </t>
        </r>
        <r>
          <rPr>
            <sz val="9"/>
            <color indexed="81"/>
            <rFont val="Tahoma"/>
            <family val="2"/>
          </rPr>
          <t>AILG Module 2, OPR Waterford. 15th Feb, 2020.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569.82</t>
        </r>
        <r>
          <rPr>
            <sz val="9"/>
            <color indexed="81"/>
            <rFont val="Tahoma"/>
            <family val="2"/>
          </rPr>
          <t xml:space="preserve"> 31st Colmcille Winter School, Gartan, Letterkenny, Co. Donegal.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€352.53 </t>
        </r>
        <r>
          <rPr>
            <sz val="9"/>
            <color indexed="81"/>
            <rFont val="Tahoma"/>
            <family val="2"/>
          </rPr>
          <t xml:space="preserve">Deputised Mayor, Holocaust Remembrance Day, Dublin, 27th Jan, 2020. 
</t>
        </r>
        <r>
          <rPr>
            <b/>
            <sz val="9"/>
            <color indexed="81"/>
            <rFont val="Tahoma"/>
            <family val="2"/>
          </rPr>
          <t xml:space="preserve">€483.48 </t>
        </r>
        <r>
          <rPr>
            <sz val="9"/>
            <color indexed="81"/>
            <rFont val="Tahoma"/>
            <family val="2"/>
          </rPr>
          <t xml:space="preserve">Deputised Mayor at bday of Emperor of Japan, Dublin 18. 27th Feb, 2020.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Deputised as Mayor at the Irish International Business Network, Cork. 30th Jan, 20.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4026.14 S</t>
        </r>
        <r>
          <rPr>
            <sz val="9"/>
            <color indexed="81"/>
            <rFont val="Tahoma"/>
            <family val="2"/>
          </rPr>
          <t>avannagh, Georgia 10th to 14th March, 2020.</t>
        </r>
      </text>
    </comment>
  </commentList>
</comments>
</file>

<file path=xl/comments4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€418.99 </t>
        </r>
        <r>
          <rPr>
            <sz val="9"/>
            <color indexed="81"/>
            <rFont val="Tahoma"/>
            <family val="2"/>
          </rPr>
          <t>AILG Annual Conference, Longford, 4th and 5th March, 2020.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2025.95 </t>
        </r>
        <r>
          <rPr>
            <sz val="9"/>
            <color indexed="81"/>
            <rFont val="Tahoma"/>
            <family val="2"/>
          </rPr>
          <t>St Patricks Day Parade, Rockaway Beach, NY, 5th to 10th Mar, 2020.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€293.81</t>
        </r>
        <r>
          <rPr>
            <sz val="9"/>
            <color indexed="81"/>
            <rFont val="Tahoma"/>
            <family val="2"/>
          </rPr>
          <t xml:space="preserve"> Climate and Biodiversity Workshop, Dublin 8. 4th Dec, 2019.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€119.55</t>
        </r>
        <r>
          <rPr>
            <sz val="9"/>
            <color indexed="81"/>
            <rFont val="Tahoma"/>
            <family val="2"/>
          </rPr>
          <t xml:space="preserve"> Aug, Oct, Dec, 2019.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€403.76 </t>
        </r>
        <r>
          <rPr>
            <sz val="9"/>
            <color indexed="81"/>
            <rFont val="Tahoma"/>
            <family val="2"/>
          </rPr>
          <t>AILG Annual Conference, 2020. Longford. 4th and 5th Mar, 2020.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€599.70 The Finance Act 2019, Carlingford, Co. Louth. 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€482.13</t>
        </r>
        <r>
          <rPr>
            <sz val="9"/>
            <color indexed="81"/>
            <rFont val="Tahoma"/>
            <family val="2"/>
          </rPr>
          <t xml:space="preserve"> AILG Training Conference, Longford, 4th and 5th March, 2020.
</t>
        </r>
        <r>
          <rPr>
            <b/>
            <sz val="9"/>
            <color indexed="81"/>
            <rFont val="Tahoma"/>
            <family val="2"/>
          </rPr>
          <t xml:space="preserve">€291.94 </t>
        </r>
        <r>
          <rPr>
            <sz val="9"/>
            <color indexed="81"/>
            <rFont val="Tahoma"/>
            <family val="2"/>
          </rPr>
          <t xml:space="preserve">AILG Module 2, Waterford.
</t>
        </r>
        <r>
          <rPr>
            <b/>
            <sz val="9"/>
            <color indexed="81"/>
            <rFont val="Tahoma"/>
            <family val="2"/>
          </rPr>
          <t xml:space="preserve">€331.40 </t>
        </r>
        <r>
          <rPr>
            <sz val="9"/>
            <color indexed="81"/>
            <rFont val="Tahoma"/>
            <family val="2"/>
          </rPr>
          <t xml:space="preserve">Climate and Biodiversity Action Workshop, Dublin 8. 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€359.26 </t>
        </r>
        <r>
          <rPr>
            <sz val="9"/>
            <color indexed="81"/>
            <rFont val="Tahoma"/>
            <family val="2"/>
          </rPr>
          <t>AILG Annual Conference, 2020. Longford. 4th and 5th Mar, 2020.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€3611.26 </t>
        </r>
        <r>
          <rPr>
            <sz val="9"/>
            <color indexed="81"/>
            <rFont val="Tahoma"/>
            <family val="2"/>
          </rPr>
          <t>Savannagh, Georgia, 10th to 14th Mar, 2020.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€1983.10</t>
        </r>
        <r>
          <rPr>
            <sz val="9"/>
            <color indexed="81"/>
            <rFont val="Tahoma"/>
            <family val="2"/>
          </rPr>
          <t xml:space="preserve"> Brand Limerick, New York City, 11th to 15th February, 2020.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€243.57 </t>
        </r>
        <r>
          <rPr>
            <sz val="9"/>
            <color indexed="81"/>
            <rFont val="Tahoma"/>
            <family val="2"/>
          </rPr>
          <t xml:space="preserve">AILG Module 2, Waterford. 15th Feb, 2020.
</t>
        </r>
        <r>
          <rPr>
            <b/>
            <sz val="9"/>
            <color indexed="81"/>
            <rFont val="Tahoma"/>
            <family val="2"/>
          </rPr>
          <t>€269.54</t>
        </r>
        <r>
          <rPr>
            <sz val="9"/>
            <color indexed="81"/>
            <rFont val="Tahoma"/>
            <family val="2"/>
          </rPr>
          <t xml:space="preserve"> AILG Annual Conference, 2020. Longford. 4th and 5th March, 2020.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€889.66 </t>
        </r>
        <r>
          <rPr>
            <sz val="9"/>
            <color indexed="81"/>
            <rFont val="Tahoma"/>
            <family val="2"/>
          </rPr>
          <t>International Towns Forum Sustainable Development, Stanford Uni, California, 18th to 21st Jan, 2020.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€150.00</t>
        </r>
        <r>
          <rPr>
            <sz val="9"/>
            <color indexed="81"/>
            <rFont val="Tahoma"/>
            <family val="2"/>
          </rPr>
          <t xml:space="preserve"> wifi bills June to Nov, 2019.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€361.39 Mobile Bills July to Nov, 2019.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€358.51</t>
        </r>
        <r>
          <rPr>
            <sz val="9"/>
            <color indexed="81"/>
            <rFont val="Tahoma"/>
            <family val="2"/>
          </rPr>
          <t xml:space="preserve"> AILG Conference, Longford. 4th and 5th March, 2020.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€388.53</t>
        </r>
        <r>
          <rPr>
            <sz val="9"/>
            <color indexed="81"/>
            <rFont val="Tahoma"/>
            <family val="2"/>
          </rPr>
          <t xml:space="preserve"> AILG Annual Conference, 2020. Longford. 4th and 5th Mar, 2020.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€81.07</t>
        </r>
        <r>
          <rPr>
            <sz val="9"/>
            <color indexed="81"/>
            <rFont val="Tahoma"/>
            <family val="2"/>
          </rPr>
          <t xml:space="preserve"> Mobile Phone Bills from July to Dec, 2019.</t>
        </r>
      </text>
    </comment>
  </commentList>
</comments>
</file>

<file path=xl/comments5.xml><?xml version="1.0" encoding="utf-8"?>
<comments xmlns="http://schemas.openxmlformats.org/spreadsheetml/2006/main">
  <authors>
    <author>Laura Seawright</author>
    <author>Hourigan, Grace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Laura Seawright:</t>
        </r>
        <r>
          <rPr>
            <sz val="8"/>
            <color indexed="81"/>
            <rFont val="Tahoma"/>
            <family val="2"/>
          </rPr>
          <t xml:space="preserve">
3 paydates in May
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€599.65 </t>
        </r>
        <r>
          <rPr>
            <sz val="9"/>
            <color indexed="81"/>
            <rFont val="Tahoma"/>
            <family val="2"/>
          </rPr>
          <t xml:space="preserve">The Finance Act, 2019. Carlingford, Co. Louth. 10th and 12th Jan, 2020.
</t>
        </r>
        <r>
          <rPr>
            <b/>
            <sz val="9"/>
            <color indexed="81"/>
            <rFont val="Tahoma"/>
            <family val="2"/>
          </rPr>
          <t xml:space="preserve">€599.27 </t>
        </r>
        <r>
          <rPr>
            <sz val="9"/>
            <color indexed="81"/>
            <rFont val="Tahoma"/>
            <family val="2"/>
          </rPr>
          <t xml:space="preserve">First Time Home Buyers Incentives.  The Four Seasons Hotel, Carlingford, Co. Louth. 13th to 15th December, 2019. 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€465.57</t>
        </r>
        <r>
          <rPr>
            <sz val="9"/>
            <color indexed="81"/>
            <rFont val="Tahoma"/>
            <family val="2"/>
          </rPr>
          <t xml:space="preserve"> AILG Annual Training Conference 2020. Longford. 4th and 5th March, 2020.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€284.71</t>
        </r>
        <r>
          <rPr>
            <sz val="9"/>
            <color indexed="81"/>
            <rFont val="Tahoma"/>
            <family val="2"/>
          </rPr>
          <t xml:space="preserve"> AILG Annual Conference, Longford. 4th and 5th March, 2020.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€380.47 </t>
        </r>
        <r>
          <rPr>
            <sz val="9"/>
            <color indexed="81"/>
            <rFont val="Tahoma"/>
            <family val="2"/>
          </rPr>
          <t>AILG Annual Conference 2020, Longford. 4th and 5th Mar, 2020.</t>
        </r>
      </text>
    </comment>
  </commentList>
</comments>
</file>

<file path=xl/comments6.xml><?xml version="1.0" encoding="utf-8"?>
<comments xmlns="http://schemas.openxmlformats.org/spreadsheetml/2006/main">
  <authors>
    <author>Hourigan, Grace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€337.25 Wifi Jan to Dec 2019. Jan to May, 2020.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€213.96 Sep and November, 2019. Feb to April, 2020.</t>
        </r>
      </text>
    </comment>
  </commentList>
</comments>
</file>

<file path=xl/comments7.xml><?xml version="1.0" encoding="utf-8"?>
<comments xmlns="http://schemas.openxmlformats.org/spreadsheetml/2006/main">
  <authors>
    <author>Hourigan, Grace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€99.05 </t>
        </r>
        <r>
          <rPr>
            <sz val="9"/>
            <color indexed="81"/>
            <rFont val="Tahoma"/>
            <charset val="1"/>
          </rPr>
          <t>AILG Module 3, Horse and Jockey Hotel, Tipperary, 6th August, 2020.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€336.73 AILG Module 3, Sligo Park Hotel, Sligo. 8th August, 2020.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€414.67 AILG Module 3, Sligo Park Hotel, Sligo. 8th August, 2020.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€337.62 AILG Module 3, Sligo Park Hotel, Sligo. 8th August, 2020.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€650 Wifi Bills July 2018 to August, 2020.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€154.50 Mobile Phone Bills from August 2019 to June, 2020.</t>
        </r>
      </text>
    </comment>
  </commentList>
</comments>
</file>

<file path=xl/comments8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€234.86</t>
        </r>
        <r>
          <rPr>
            <sz val="9"/>
            <color indexed="81"/>
            <rFont val="Tahoma"/>
            <family val="2"/>
          </rPr>
          <t xml:space="preserve"> LAMA Autumn Seminar, 2019. Co. Clare. 18th October, 2019.
</t>
        </r>
        <r>
          <rPr>
            <b/>
            <sz val="9"/>
            <color indexed="81"/>
            <rFont val="Tahoma"/>
            <family val="2"/>
          </rPr>
          <t xml:space="preserve">€603.53 </t>
        </r>
        <r>
          <rPr>
            <sz val="9"/>
            <color indexed="81"/>
            <rFont val="Tahoma"/>
            <family val="2"/>
          </rPr>
          <t xml:space="preserve">AILG Module 4, Dundalk, Co. Louth.
</t>
        </r>
        <r>
          <rPr>
            <b/>
            <sz val="9"/>
            <color indexed="81"/>
            <rFont val="Tahoma"/>
            <family val="2"/>
          </rPr>
          <t xml:space="preserve">€554.02 </t>
        </r>
        <r>
          <rPr>
            <sz val="9"/>
            <color indexed="81"/>
            <rFont val="Tahoma"/>
            <family val="2"/>
          </rPr>
          <t xml:space="preserve">Irish Council for Social Housing, Wexford. 10th and 11th Oct, 2019.
</t>
        </r>
        <r>
          <rPr>
            <b/>
            <sz val="9"/>
            <color indexed="81"/>
            <rFont val="Tahoma"/>
            <family val="2"/>
          </rPr>
          <t>€301.99</t>
        </r>
        <r>
          <rPr>
            <sz val="9"/>
            <color indexed="81"/>
            <rFont val="Tahoma"/>
            <family val="2"/>
          </rPr>
          <t xml:space="preserve"> AILG Module 5, Little Island Cork. 23rd Nov, 2019.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€225.00 Feb 19 to Oct, 19 wifi.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155.26 mobile bills, Jan to Oct, 2019.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€123.17</t>
        </r>
        <r>
          <rPr>
            <sz val="9"/>
            <color indexed="81"/>
            <rFont val="Tahoma"/>
            <family val="2"/>
          </rPr>
          <t xml:space="preserve"> Fact finding Day. Waterford. 26th to 27th Sep, 19.
</t>
        </r>
        <r>
          <rPr>
            <b/>
            <sz val="9"/>
            <color indexed="81"/>
            <rFont val="Tahoma"/>
            <family val="2"/>
          </rPr>
          <t xml:space="preserve">€245.36 </t>
        </r>
        <r>
          <rPr>
            <sz val="9"/>
            <color indexed="81"/>
            <rFont val="Tahoma"/>
            <family val="2"/>
          </rPr>
          <t xml:space="preserve">LAMA Autumn Seminar, 19. Co. Clare. 18th Oct, 2019.
</t>
        </r>
        <r>
          <rPr>
            <b/>
            <sz val="9"/>
            <color indexed="81"/>
            <rFont val="Tahoma"/>
            <family val="2"/>
          </rPr>
          <t>€577.02</t>
        </r>
        <r>
          <rPr>
            <sz val="9"/>
            <color indexed="81"/>
            <rFont val="Tahoma"/>
            <family val="2"/>
          </rPr>
          <t xml:space="preserve"> NFLA Dublin, 18th Oct, 2019.
</t>
        </r>
        <r>
          <rPr>
            <b/>
            <sz val="9"/>
            <color indexed="81"/>
            <rFont val="Tahoma"/>
            <family val="2"/>
          </rPr>
          <t xml:space="preserve">€894.07 </t>
        </r>
        <r>
          <rPr>
            <sz val="9"/>
            <color indexed="81"/>
            <rFont val="Tahoma"/>
            <family val="2"/>
          </rPr>
          <t xml:space="preserve">AILG Autumn Training Seminar, 2019. Monaghan. 11th Sep, 2019.
</t>
        </r>
        <r>
          <rPr>
            <b/>
            <sz val="9"/>
            <color indexed="81"/>
            <rFont val="Tahoma"/>
            <family val="2"/>
          </rPr>
          <t xml:space="preserve">€703.02 </t>
        </r>
        <r>
          <rPr>
            <sz val="9"/>
            <color indexed="81"/>
            <rFont val="Tahoma"/>
            <family val="2"/>
          </rPr>
          <t xml:space="preserve">AILG Module 4, Dundalk, Co. Louth. 12th Oct, 2019.
</t>
        </r>
        <r>
          <rPr>
            <b/>
            <sz val="9"/>
            <color indexed="81"/>
            <rFont val="Tahoma"/>
            <family val="2"/>
          </rPr>
          <t xml:space="preserve">€591.46 </t>
        </r>
        <r>
          <rPr>
            <sz val="9"/>
            <color indexed="81"/>
            <rFont val="Tahoma"/>
            <family val="2"/>
          </rPr>
          <t>Energy Action Fuel Poverty, Dublin 21st Oct, 2019.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186.61 mobile bills Dec 18 to April, 19.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€500.79</t>
        </r>
        <r>
          <rPr>
            <sz val="9"/>
            <color indexed="81"/>
            <rFont val="Tahoma"/>
            <family val="2"/>
          </rPr>
          <t xml:space="preserve"> IPI Malahide, Dublin. 4th Oct, 2019.
</t>
        </r>
        <r>
          <rPr>
            <b/>
            <sz val="9"/>
            <color indexed="81"/>
            <rFont val="Tahoma"/>
            <family val="2"/>
          </rPr>
          <t>€235.70</t>
        </r>
        <r>
          <rPr>
            <sz val="9"/>
            <color indexed="81"/>
            <rFont val="Tahoma"/>
            <family val="2"/>
          </rPr>
          <t xml:space="preserve"> LAMA Autumn Seminar, Co. Clare. 18th Oct, 2019.
</t>
        </r>
        <r>
          <rPr>
            <b/>
            <sz val="9"/>
            <color indexed="81"/>
            <rFont val="Tahoma"/>
            <family val="2"/>
          </rPr>
          <t xml:space="preserve">€604.37 </t>
        </r>
        <r>
          <rPr>
            <sz val="9"/>
            <color indexed="81"/>
            <rFont val="Tahoma"/>
            <family val="2"/>
          </rPr>
          <t>AILG 4, Dundalk, Co. Louth. 12th Oct, 2019.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€562.97 </t>
        </r>
        <r>
          <rPr>
            <sz val="9"/>
            <color indexed="81"/>
            <rFont val="Tahoma"/>
            <family val="2"/>
          </rPr>
          <t>Emerging Threats and Persistent Conservation, 8th to 10th Nov, 2019.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€489.10 </t>
        </r>
        <r>
          <rPr>
            <sz val="9"/>
            <color indexed="81"/>
            <rFont val="Tahoma"/>
            <family val="2"/>
          </rPr>
          <t xml:space="preserve">IPI Malahide, Dublin 4th oct, 19.
</t>
        </r>
        <r>
          <rPr>
            <b/>
            <sz val="9"/>
            <color indexed="81"/>
            <rFont val="Tahoma"/>
            <family val="2"/>
          </rPr>
          <t xml:space="preserve">€251.04 </t>
        </r>
        <r>
          <rPr>
            <sz val="9"/>
            <color indexed="81"/>
            <rFont val="Tahoma"/>
            <family val="2"/>
          </rPr>
          <t xml:space="preserve">LAMA Autumn Seminar, Co. Clare. 18th Oct, 19.
</t>
        </r>
        <r>
          <rPr>
            <b/>
            <sz val="9"/>
            <color indexed="81"/>
            <rFont val="Tahoma"/>
            <family val="2"/>
          </rPr>
          <t>€472.77</t>
        </r>
        <r>
          <rPr>
            <sz val="9"/>
            <color indexed="81"/>
            <rFont val="Tahoma"/>
            <family val="2"/>
          </rPr>
          <t xml:space="preserve"> NFLA, Dublin, 18th Oct, 2019.
</t>
        </r>
        <r>
          <rPr>
            <b/>
            <sz val="9"/>
            <color indexed="81"/>
            <rFont val="Tahoma"/>
            <family val="2"/>
          </rPr>
          <t>€594.35</t>
        </r>
        <r>
          <rPr>
            <sz val="9"/>
            <color indexed="81"/>
            <rFont val="Tahoma"/>
            <family val="2"/>
          </rPr>
          <t xml:space="preserve"> AILG Module 4, Dundalk, Co.  Louth. 12th Oct, 2019.
</t>
        </r>
        <r>
          <rPr>
            <b/>
            <sz val="9"/>
            <color indexed="81"/>
            <rFont val="Tahoma"/>
            <family val="2"/>
          </rPr>
          <t>€501.17</t>
        </r>
        <r>
          <rPr>
            <sz val="9"/>
            <color indexed="81"/>
            <rFont val="Tahoma"/>
            <family val="2"/>
          </rPr>
          <t xml:space="preserve"> Energy Action, Dublin, 21st Oct, 2019.
</t>
        </r>
        <r>
          <rPr>
            <b/>
            <sz val="9"/>
            <color indexed="81"/>
            <rFont val="Tahoma"/>
            <family val="2"/>
          </rPr>
          <t>€542.33</t>
        </r>
        <r>
          <rPr>
            <sz val="9"/>
            <color indexed="81"/>
            <rFont val="Tahoma"/>
            <family val="2"/>
          </rPr>
          <t xml:space="preserve"> Social Housing 2019. Wexford.  10th and 11th Oct, 2019.
</t>
        </r>
        <r>
          <rPr>
            <b/>
            <sz val="9"/>
            <color indexed="81"/>
            <rFont val="Tahoma"/>
            <family val="2"/>
          </rPr>
          <t xml:space="preserve">€349.14 </t>
        </r>
        <r>
          <rPr>
            <sz val="9"/>
            <color indexed="81"/>
            <rFont val="Tahoma"/>
            <family val="2"/>
          </rPr>
          <t xml:space="preserve">Tusla, Galway 18th Nov, 2019.
</t>
        </r>
        <r>
          <rPr>
            <b/>
            <sz val="9"/>
            <color indexed="81"/>
            <rFont val="Tahoma"/>
            <family val="2"/>
          </rPr>
          <t xml:space="preserve">€286.61 </t>
        </r>
        <r>
          <rPr>
            <sz val="9"/>
            <color indexed="81"/>
            <rFont val="Tahoma"/>
            <family val="2"/>
          </rPr>
          <t>AILG Module 5, Cork, 23rd Nov, 2019.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€1563.37 Trainart Project, Italy, 28th to 30th Oct, 2019.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€195.46</t>
        </r>
        <r>
          <rPr>
            <sz val="9"/>
            <color indexed="81"/>
            <rFont val="Tahoma"/>
            <family val="2"/>
          </rPr>
          <t xml:space="preserve"> Briefing/Fact findind day, Dungarvan, Co. Waterford. 26th and 27th Sep, 2019.
</t>
        </r>
        <r>
          <rPr>
            <b/>
            <sz val="9"/>
            <color indexed="81"/>
            <rFont val="Tahoma"/>
            <family val="2"/>
          </rPr>
          <t>€272.38</t>
        </r>
        <r>
          <rPr>
            <sz val="9"/>
            <color indexed="81"/>
            <rFont val="Tahoma"/>
            <family val="2"/>
          </rPr>
          <t xml:space="preserve"> Transparency International, National Integrity Index Workshop, Galway. 16th Oct, 2019.
</t>
        </r>
        <r>
          <rPr>
            <b/>
            <sz val="9"/>
            <color indexed="81"/>
            <rFont val="Tahoma"/>
            <family val="2"/>
          </rPr>
          <t xml:space="preserve">€605.81 </t>
        </r>
        <r>
          <rPr>
            <sz val="9"/>
            <color indexed="81"/>
            <rFont val="Tahoma"/>
            <family val="2"/>
          </rPr>
          <t xml:space="preserve">ICSH, Social Housing 2019. Wexford. 10th to 11th Oct, 2019.
</t>
        </r>
        <r>
          <rPr>
            <b/>
            <sz val="9"/>
            <color indexed="81"/>
            <rFont val="Tahoma"/>
            <family val="2"/>
          </rPr>
          <t xml:space="preserve">€405.56 </t>
        </r>
        <r>
          <rPr>
            <sz val="9"/>
            <color indexed="81"/>
            <rFont val="Tahoma"/>
            <family val="2"/>
          </rPr>
          <t xml:space="preserve">AILG Module 4, Dundalk, Co. Limerick.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€636.11 </t>
        </r>
        <r>
          <rPr>
            <sz val="9"/>
            <color indexed="81"/>
            <rFont val="Tahoma"/>
            <family val="2"/>
          </rPr>
          <t xml:space="preserve">AILG Module 4, The Crowne Plaza, Dundalk, Co. Louth. 12th Oct, 2019.
</t>
        </r>
        <r>
          <rPr>
            <b/>
            <sz val="9"/>
            <color indexed="81"/>
            <rFont val="Tahoma"/>
            <family val="2"/>
          </rPr>
          <t>€395.77</t>
        </r>
        <r>
          <rPr>
            <sz val="9"/>
            <color indexed="81"/>
            <rFont val="Tahoma"/>
            <family val="2"/>
          </rPr>
          <t xml:space="preserve"> TII Meeting, Park Gate, Dublin, 1st Oct, 2019.
</t>
        </r>
        <r>
          <rPr>
            <b/>
            <sz val="9"/>
            <color indexed="81"/>
            <rFont val="Tahoma"/>
            <family val="2"/>
          </rPr>
          <t xml:space="preserve">€333.73 </t>
        </r>
        <r>
          <rPr>
            <sz val="9"/>
            <color indexed="81"/>
            <rFont val="Tahoma"/>
            <family val="2"/>
          </rPr>
          <t>AILG Module 5, Little Island, Cork. 23rd Nov, 2019.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€400.18</t>
        </r>
        <r>
          <rPr>
            <sz val="9"/>
            <color indexed="81"/>
            <rFont val="Tahoma"/>
            <family val="2"/>
          </rPr>
          <t xml:space="preserve"> ICSH Social Housing 2019.  Wexford. 10th and 11th Oct, 2019.
</t>
        </r>
        <r>
          <rPr>
            <b/>
            <sz val="9"/>
            <color indexed="81"/>
            <rFont val="Tahoma"/>
            <family val="2"/>
          </rPr>
          <t>€701.04</t>
        </r>
        <r>
          <rPr>
            <sz val="9"/>
            <color indexed="81"/>
            <rFont val="Tahoma"/>
            <family val="2"/>
          </rPr>
          <t xml:space="preserve"> AILG Autumn Training Seminar, 2019. Monaghan. 11th and 12th September, 2019.
</t>
        </r>
        <r>
          <rPr>
            <b/>
            <sz val="9"/>
            <color indexed="81"/>
            <rFont val="Tahoma"/>
            <family val="2"/>
          </rPr>
          <t>€307.00</t>
        </r>
        <r>
          <rPr>
            <sz val="9"/>
            <color indexed="81"/>
            <rFont val="Tahoma"/>
            <family val="2"/>
          </rPr>
          <t xml:space="preserve"> AILG Module 5, Cork, 23rd Nov, 2019.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€403.57</t>
        </r>
        <r>
          <rPr>
            <sz val="9"/>
            <color indexed="81"/>
            <rFont val="Tahoma"/>
            <family val="2"/>
          </rPr>
          <t xml:space="preserve"> Joint Policing Committees, Dublin, 24th Oct, 2019.
</t>
        </r>
        <r>
          <rPr>
            <b/>
            <sz val="9"/>
            <color indexed="81"/>
            <rFont val="Tahoma"/>
            <family val="2"/>
          </rPr>
          <t>€514.62</t>
        </r>
        <r>
          <rPr>
            <sz val="9"/>
            <color indexed="81"/>
            <rFont val="Tahoma"/>
            <family val="2"/>
          </rPr>
          <t xml:space="preserve"> Anniversary of Hungarian Revolution, Dublin. 21st Oct,2019.
</t>
        </r>
        <r>
          <rPr>
            <b/>
            <sz val="9"/>
            <color indexed="81"/>
            <rFont val="Tahoma"/>
            <family val="2"/>
          </rPr>
          <t>€514.08</t>
        </r>
        <r>
          <rPr>
            <sz val="9"/>
            <color indexed="81"/>
            <rFont val="Tahoma"/>
            <family val="2"/>
          </rPr>
          <t xml:space="preserve"> AILG Module 4, Co. Louth. 
</t>
        </r>
        <r>
          <rPr>
            <b/>
            <sz val="9"/>
            <color indexed="81"/>
            <rFont val="Tahoma"/>
            <family val="2"/>
          </rPr>
          <t>€512.49</t>
        </r>
        <r>
          <rPr>
            <sz val="9"/>
            <color indexed="81"/>
            <rFont val="Tahoma"/>
            <family val="2"/>
          </rPr>
          <t xml:space="preserve"> Polands Day, Dublin 2.  
</t>
        </r>
        <r>
          <rPr>
            <b/>
            <sz val="9"/>
            <color indexed="81"/>
            <rFont val="Tahoma"/>
            <family val="2"/>
          </rPr>
          <t>€116.94</t>
        </r>
        <r>
          <rPr>
            <sz val="9"/>
            <color indexed="81"/>
            <rFont val="Tahoma"/>
            <family val="2"/>
          </rPr>
          <t xml:space="preserve"> Tipperary Peace Award, on 7th November, 2019.
</t>
        </r>
        <r>
          <rPr>
            <b/>
            <sz val="9"/>
            <color indexed="81"/>
            <rFont val="Tahoma"/>
            <family val="2"/>
          </rPr>
          <t xml:space="preserve">€944.79 </t>
        </r>
        <r>
          <rPr>
            <sz val="9"/>
            <color indexed="81"/>
            <rFont val="Tahoma"/>
            <family val="2"/>
          </rPr>
          <t>Smarter Cities Barcelona. 18th to 21st Nov, 2019.</t>
        </r>
      </text>
    </comment>
  </commentList>
</comments>
</file>

<file path=xl/sharedStrings.xml><?xml version="1.0" encoding="utf-8"?>
<sst xmlns="http://schemas.openxmlformats.org/spreadsheetml/2006/main" count="817" uniqueCount="135">
  <si>
    <t>Register of Councillors Expenses January 2020</t>
  </si>
  <si>
    <t>Councillor</t>
  </si>
  <si>
    <t>Monthly Expenses</t>
  </si>
  <si>
    <t>Gross Representational Payment</t>
  </si>
  <si>
    <t>Conference Expenses</t>
  </si>
  <si>
    <t>Training Expenses</t>
  </si>
  <si>
    <t>Foreign Travel inc. flights and accomodation costs</t>
  </si>
  <si>
    <t>Mayor of City and County of Limerick Allowance</t>
  </si>
  <si>
    <t>Deputy Mayor Allowance</t>
  </si>
  <si>
    <t>Mayor of Metropolitan District Allowance</t>
  </si>
  <si>
    <t>District Chair's Allowance</t>
  </si>
  <si>
    <t>Wi Fi Allowance</t>
  </si>
  <si>
    <t>Mobile Phone Allowance</t>
  </si>
  <si>
    <t>SPC Chair Allowance</t>
  </si>
  <si>
    <t>Members Expenses</t>
  </si>
  <si>
    <t>Total for Month</t>
  </si>
  <si>
    <t>Benson, Sharon</t>
  </si>
  <si>
    <t>Butler, Daniel</t>
  </si>
  <si>
    <t>Collins, Bridie</t>
  </si>
  <si>
    <t>Collins, James</t>
  </si>
  <si>
    <t>Collins, Michael</t>
  </si>
  <si>
    <t>Costello John</t>
  </si>
  <si>
    <t>Carey, PJ</t>
  </si>
  <si>
    <t>Daly, Frankie</t>
  </si>
  <si>
    <t>Donegan, Michael</t>
  </si>
  <si>
    <t>Egan, John</t>
  </si>
  <si>
    <t>Foley, Francis</t>
  </si>
  <si>
    <t>Galvin, Liam</t>
  </si>
  <si>
    <t>Hartigan, Sean</t>
  </si>
  <si>
    <t>Keary, Stephen</t>
  </si>
  <si>
    <t>Kiely, Sarah</t>
  </si>
  <si>
    <t>Kilcoyne, Fergus</t>
  </si>
  <si>
    <t>Leddin, Brian</t>
  </si>
  <si>
    <t>Leddin, Joe</t>
  </si>
  <si>
    <t>Mitchell, Gerald</t>
  </si>
  <si>
    <t>Murphy, Michael</t>
  </si>
  <si>
    <t>McSweeney, Dan</t>
  </si>
  <si>
    <t>O’Brien, Emmett</t>
  </si>
  <si>
    <t>O’Dea, Jerry</t>
  </si>
  <si>
    <t>O’Donoghue, Richard</t>
  </si>
  <si>
    <t>O'Donovan, Elisa</t>
  </si>
  <si>
    <t>O’Hanlon, Kieran</t>
  </si>
  <si>
    <t>O'Sullivan, Olivia</t>
  </si>
  <si>
    <t>Ruddle, Tom</t>
  </si>
  <si>
    <t>Ryan, Eddie</t>
  </si>
  <si>
    <t>Ryan, Martin</t>
  </si>
  <si>
    <t>Scanlan, Jerome</t>
  </si>
  <si>
    <t>Secas, Elena</t>
  </si>
  <si>
    <t>Sheehan, Conor</t>
  </si>
  <si>
    <t>Sheahan, John</t>
  </si>
  <si>
    <t>Sheahan, Kevin</t>
  </si>
  <si>
    <t>Sheahan, Michael</t>
  </si>
  <si>
    <t>Slattery, Catherine</t>
  </si>
  <si>
    <t>Talukder, Abul Kalam Azad</t>
  </si>
  <si>
    <t>Teefy, Brigid</t>
  </si>
  <si>
    <t>Teskey Adam</t>
  </si>
  <si>
    <t>Register of Councillors Expenses February 2020</t>
  </si>
  <si>
    <t>Rolling Total January - February</t>
  </si>
  <si>
    <t>Register of Councillors Expenses March 2020</t>
  </si>
  <si>
    <t>Rolling Total January - March</t>
  </si>
  <si>
    <t>Novak Ui Choncuir, Sasa</t>
  </si>
  <si>
    <t>O'Donoghue, John</t>
  </si>
  <si>
    <t>Register of Councillors Expenses April 2020</t>
  </si>
  <si>
    <t>Foreign Travel</t>
  </si>
  <si>
    <t>Rolling Total January - April</t>
  </si>
  <si>
    <t>Register of Councillors Expenses May 2020</t>
  </si>
  <si>
    <t>Mayor's Allowance</t>
  </si>
  <si>
    <t>Rolling Total January - May</t>
  </si>
  <si>
    <t>Register of Councillors Expenses June 2020</t>
  </si>
  <si>
    <t>Rolling Total January - June</t>
  </si>
  <si>
    <t>Register of Councillors Expenses July 2020</t>
  </si>
  <si>
    <t>Rolling Total January - July</t>
  </si>
  <si>
    <t>Register of Councillors Expenses August 2020</t>
  </si>
  <si>
    <t>Rolling Total January - August</t>
  </si>
  <si>
    <t>Register of Councillors Expenses September 2020</t>
  </si>
  <si>
    <t>Rolling Total January - September</t>
  </si>
  <si>
    <t>Register of Councillors Expenses October 2020</t>
  </si>
  <si>
    <t>Rolling Total January - October</t>
  </si>
  <si>
    <t>Register of Councillors Expenses November 2020</t>
  </si>
  <si>
    <t>Rolling Total January - November</t>
  </si>
  <si>
    <t>Register of Councillors Expenses December 2020</t>
  </si>
  <si>
    <t>Rolling Total January - December</t>
  </si>
  <si>
    <t>Register of Councillors Expenses. Totals for 2018</t>
  </si>
  <si>
    <t>Total for Period</t>
  </si>
  <si>
    <t>Browne, Séamus</t>
  </si>
  <si>
    <t>Cahillane, Mary</t>
  </si>
  <si>
    <t>Costelloe, John</t>
  </si>
  <si>
    <t xml:space="preserve">Crowley, Vivienne </t>
  </si>
  <si>
    <t>Gilligan, John</t>
  </si>
  <si>
    <t>Gleeson, Noel</t>
  </si>
  <si>
    <t>Hogan Eleanora</t>
  </si>
  <si>
    <t>Hourigan, Michael</t>
  </si>
  <si>
    <t>Hurley, Marian</t>
  </si>
  <si>
    <t>Keller, Paul</t>
  </si>
  <si>
    <t>Loftus, John</t>
  </si>
  <si>
    <t>Lynch, Seán</t>
  </si>
  <si>
    <t>McCreesh, Malachy</t>
  </si>
  <si>
    <t>McMahon, Ciara</t>
  </si>
  <si>
    <t>Ó Ceallaigh, Séighin</t>
  </si>
  <si>
    <t>O’Donnell, William</t>
  </si>
  <si>
    <t>Pond,Joe</t>
  </si>
  <si>
    <t>Sheehy, Lisa Marie</t>
  </si>
  <si>
    <t>Teskey, Adam</t>
  </si>
  <si>
    <t>Register of Councillors Expenses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</si>
  <si>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</si>
  <si>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</si>
  <si>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</si>
  <si>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</si>
  <si>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</si>
  <si>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</si>
  <si>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</si>
  <si>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</si>
  <si>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</si>
  <si>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</si>
  <si>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</si>
  <si>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</si>
  <si>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 year</t>
  </si>
  <si>
    <t>Byrne, Maria</t>
  </si>
  <si>
    <t>Clifford, Shane</t>
  </si>
  <si>
    <t>Crowley, Joe</t>
  </si>
  <si>
    <t>Crowley, Vivienne</t>
  </si>
  <si>
    <t>Neville, Tom</t>
  </si>
  <si>
    <t>Pond, Joe</t>
  </si>
  <si>
    <t>Prendiville, Cian</t>
  </si>
  <si>
    <t>Quinlivan, Maurice</t>
  </si>
  <si>
    <t>Totals</t>
  </si>
  <si>
    <t xml:space="preserve">Register of Councillors Expenses - Outside Bodies </t>
  </si>
  <si>
    <t>Outside Body Name</t>
  </si>
  <si>
    <t>Date of Meeting</t>
  </si>
  <si>
    <t>Milage Expenses Claimed</t>
  </si>
  <si>
    <t>Subsistence Claimed</t>
  </si>
  <si>
    <t>Total</t>
  </si>
  <si>
    <t>O'Donoghue John</t>
  </si>
  <si>
    <t xml:space="preserve">  </t>
  </si>
  <si>
    <t>Novak UiChoncuir, Sasa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</si>
</sst>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&quot;€&quot;#,##0.00"/>
  </numFmts>
  <fonts count="2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  <charset val="1"/>
    </font>
    <font>
      <sz val="11.5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sz val="12"/>
      <color theme="1"/>
      <name val="Arial"/>
      <family val="2"/>
      <charset val="1"/>
    </font>
    <font>
      <sz val="11.5"/>
      <color theme="1"/>
      <name val="Arial"/>
      <family val="2"/>
      <charset val="1"/>
    </font>
    <font>
      <b/>
      <sz val="11.5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sz val="11.5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indexed="64"/>
      </bottom>
      <diagonal/>
    </border>
    <border>
      <left/>
      <right style="thin">
        <color theme="4"/>
      </right>
      <top style="double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 style="double">
        <color indexed="64"/>
      </bottom>
      <diagonal/>
    </border>
    <border>
      <left/>
      <right style="thin">
        <color theme="8"/>
      </right>
      <top style="thin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wrapText="1"/>
    </xf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164" fontId="14" fillId="3" borderId="15" xfId="1" applyNumberFormat="1" applyFont="1" applyFill="1" applyBorder="1" applyAlignment="1">
      <alignment horizontal="left"/>
    </xf>
    <xf numFmtId="0" fontId="14" fillId="3" borderId="15" xfId="0" applyFont="1" applyFill="1" applyBorder="1"/>
    <xf numFmtId="164" fontId="13" fillId="3" borderId="15" xfId="1" applyNumberFormat="1" applyFont="1" applyFill="1" applyBorder="1" applyAlignment="1">
      <alignment horizontal="left"/>
    </xf>
    <xf numFmtId="164" fontId="14" fillId="0" borderId="15" xfId="1" applyNumberFormat="1" applyFont="1" applyBorder="1" applyAlignment="1">
      <alignment horizontal="left"/>
    </xf>
    <xf numFmtId="0" fontId="14" fillId="0" borderId="15" xfId="0" applyFont="1" applyBorder="1"/>
    <xf numFmtId="164" fontId="13" fillId="0" borderId="15" xfId="1" applyNumberFormat="1" applyFont="1" applyBorder="1" applyAlignment="1">
      <alignment horizontal="left"/>
    </xf>
    <xf numFmtId="164" fontId="15" fillId="0" borderId="15" xfId="1" applyNumberFormat="1" applyFont="1" applyBorder="1" applyAlignment="1">
      <alignment horizontal="left"/>
    </xf>
    <xf numFmtId="164" fontId="16" fillId="0" borderId="15" xfId="1" applyNumberFormat="1" applyFont="1" applyBorder="1" applyAlignment="1">
      <alignment horizontal="left"/>
    </xf>
    <xf numFmtId="0" fontId="13" fillId="2" borderId="14" xfId="0" applyFont="1" applyFill="1" applyBorder="1" applyAlignment="1">
      <alignment wrapText="1"/>
    </xf>
    <xf numFmtId="0" fontId="14" fillId="3" borderId="16" xfId="0" applyFont="1" applyFill="1" applyBorder="1"/>
    <xf numFmtId="164" fontId="15" fillId="2" borderId="15" xfId="1" applyNumberFormat="1" applyFont="1" applyFill="1" applyBorder="1" applyAlignment="1">
      <alignment horizontal="left"/>
    </xf>
    <xf numFmtId="0" fontId="14" fillId="0" borderId="16" xfId="0" applyFont="1" applyBorder="1"/>
    <xf numFmtId="164" fontId="14" fillId="0" borderId="17" xfId="1" applyNumberFormat="1" applyFont="1" applyBorder="1" applyAlignment="1">
      <alignment horizontal="left"/>
    </xf>
    <xf numFmtId="164" fontId="13" fillId="0" borderId="17" xfId="1" applyNumberFormat="1" applyFont="1" applyBorder="1" applyAlignment="1">
      <alignment horizontal="left"/>
    </xf>
    <xf numFmtId="0" fontId="14" fillId="4" borderId="18" xfId="0" applyFont="1" applyFill="1" applyBorder="1"/>
    <xf numFmtId="0" fontId="14" fillId="0" borderId="18" xfId="0" applyFont="1" applyBorder="1"/>
    <xf numFmtId="0" fontId="14" fillId="4" borderId="19" xfId="0" applyFont="1" applyFill="1" applyBorder="1"/>
    <xf numFmtId="0" fontId="13" fillId="0" borderId="20" xfId="0" applyFont="1" applyBorder="1"/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4" fillId="5" borderId="22" xfId="0" applyFont="1" applyFill="1" applyBorder="1"/>
    <xf numFmtId="4" fontId="14" fillId="5" borderId="23" xfId="0" applyNumberFormat="1" applyFont="1" applyFill="1" applyBorder="1"/>
    <xf numFmtId="4" fontId="13" fillId="5" borderId="23" xfId="0" applyNumberFormat="1" applyFont="1" applyFill="1" applyBorder="1"/>
    <xf numFmtId="0" fontId="14" fillId="0" borderId="22" xfId="0" applyFont="1" applyBorder="1"/>
    <xf numFmtId="4" fontId="14" fillId="0" borderId="23" xfId="0" applyNumberFormat="1" applyFont="1" applyBorder="1"/>
    <xf numFmtId="4" fontId="13" fillId="0" borderId="23" xfId="0" applyNumberFormat="1" applyFont="1" applyBorder="1"/>
    <xf numFmtId="0" fontId="13" fillId="0" borderId="22" xfId="0" applyFont="1" applyBorder="1"/>
    <xf numFmtId="4" fontId="13" fillId="0" borderId="24" xfId="0" applyNumberFormat="1" applyFont="1" applyBorder="1"/>
    <xf numFmtId="4" fontId="13" fillId="0" borderId="1" xfId="0" applyNumberFormat="1" applyFont="1" applyBorder="1"/>
    <xf numFmtId="0" fontId="13" fillId="0" borderId="25" xfId="0" applyFont="1" applyBorder="1"/>
    <xf numFmtId="0" fontId="13" fillId="0" borderId="26" xfId="0" applyFont="1" applyBorder="1"/>
    <xf numFmtId="164" fontId="13" fillId="0" borderId="26" xfId="0" applyNumberFormat="1" applyFont="1" applyBorder="1"/>
    <xf numFmtId="0" fontId="14" fillId="4" borderId="19" xfId="0" applyFont="1" applyFill="1" applyBorder="1" applyAlignment="1">
      <alignment horizontal="right"/>
    </xf>
    <xf numFmtId="164" fontId="14" fillId="4" borderId="19" xfId="0" applyNumberFormat="1" applyFont="1" applyFill="1" applyBorder="1"/>
    <xf numFmtId="164" fontId="14" fillId="4" borderId="19" xfId="0" applyNumberFormat="1" applyFont="1" applyFill="1" applyBorder="1" applyAlignment="1">
      <alignment horizontal="right"/>
    </xf>
    <xf numFmtId="0" fontId="14" fillId="0" borderId="19" xfId="0" applyFont="1" applyBorder="1"/>
    <xf numFmtId="0" fontId="14" fillId="0" borderId="19" xfId="0" applyFont="1" applyBorder="1" applyAlignment="1">
      <alignment horizontal="right"/>
    </xf>
    <xf numFmtId="164" fontId="14" fillId="0" borderId="19" xfId="0" applyNumberFormat="1" applyFont="1" applyBorder="1"/>
    <xf numFmtId="164" fontId="14" fillId="0" borderId="19" xfId="0" applyNumberFormat="1" applyFont="1" applyBorder="1" applyAlignment="1">
      <alignment horizontal="right"/>
    </xf>
    <xf numFmtId="14" fontId="14" fillId="0" borderId="19" xfId="0" applyNumberFormat="1" applyFont="1" applyBorder="1" applyAlignment="1">
      <alignment horizontal="right"/>
    </xf>
    <xf numFmtId="14" fontId="14" fillId="4" borderId="19" xfId="0" applyNumberFormat="1" applyFont="1" applyFill="1" applyBorder="1" applyAlignment="1">
      <alignment horizontal="right"/>
    </xf>
    <xf numFmtId="14" fontId="14" fillId="4" borderId="19" xfId="0" applyNumberFormat="1" applyFont="1" applyFill="1" applyBorder="1"/>
    <xf numFmtId="14" fontId="14" fillId="0" borderId="19" xfId="0" applyNumberFormat="1" applyFont="1" applyBorder="1"/>
    <xf numFmtId="8" fontId="0" fillId="4" borderId="19" xfId="0" applyNumberFormat="1" applyFill="1" applyBorder="1"/>
    <xf numFmtId="0" fontId="14" fillId="4" borderId="19" xfId="0" applyFont="1" applyFill="1" applyBorder="1" applyAlignment="1"/>
    <xf numFmtId="14" fontId="14" fillId="4" borderId="19" xfId="0" applyNumberFormat="1" applyFont="1" applyFill="1" applyBorder="1" applyAlignment="1"/>
    <xf numFmtId="164" fontId="14" fillId="4" borderId="19" xfId="0" applyNumberFormat="1" applyFont="1" applyFill="1" applyBorder="1" applyAlignment="1"/>
    <xf numFmtId="2" fontId="14" fillId="4" borderId="19" xfId="0" applyNumberFormat="1" applyFont="1" applyFill="1" applyBorder="1" applyAlignment="1"/>
    <xf numFmtId="2" fontId="14" fillId="0" borderId="19" xfId="0" applyNumberFormat="1" applyFont="1" applyBorder="1"/>
    <xf numFmtId="2" fontId="14" fillId="4" borderId="19" xfId="0" applyNumberFormat="1" applyFont="1" applyFill="1" applyBorder="1"/>
    <xf numFmtId="164" fontId="14" fillId="3" borderId="0" xfId="1" applyNumberFormat="1" applyFont="1" applyFill="1" applyBorder="1" applyAlignment="1">
      <alignment horizontal="left"/>
    </xf>
    <xf numFmtId="0" fontId="0" fillId="6" borderId="0" xfId="0" applyFill="1"/>
    <xf numFmtId="0" fontId="0" fillId="0" borderId="2" xfId="0" applyBorder="1"/>
    <xf numFmtId="0" fontId="0" fillId="7" borderId="0" xfId="0" applyFill="1"/>
    <xf numFmtId="0" fontId="0" fillId="8" borderId="0" xfId="0" applyFill="1"/>
    <xf numFmtId="0" fontId="14" fillId="0" borderId="1" xfId="0" applyFont="1" applyBorder="1"/>
    <xf numFmtId="0" fontId="0" fillId="0" borderId="1" xfId="0" applyBorder="1"/>
    <xf numFmtId="0" fontId="0" fillId="7" borderId="0" xfId="0" applyFill="1" applyBorder="1"/>
    <xf numFmtId="0" fontId="0" fillId="6" borderId="0" xfId="0" applyFill="1" applyBorder="1"/>
    <xf numFmtId="0" fontId="0" fillId="0" borderId="3" xfId="0" applyBorder="1"/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/>
    <xf numFmtId="0" fontId="0" fillId="0" borderId="5" xfId="0" applyBorder="1"/>
    <xf numFmtId="164" fontId="13" fillId="0" borderId="5" xfId="1" applyNumberFormat="1" applyFont="1" applyBorder="1" applyAlignment="1">
      <alignment horizontal="left"/>
    </xf>
    <xf numFmtId="0" fontId="16" fillId="0" borderId="27" xfId="0" applyFont="1" applyBorder="1"/>
    <xf numFmtId="164" fontId="13" fillId="0" borderId="28" xfId="1" applyNumberFormat="1" applyFont="1" applyBorder="1" applyAlignment="1">
      <alignment horizontal="left"/>
    </xf>
    <xf numFmtId="0" fontId="13" fillId="0" borderId="28" xfId="1" applyNumberFormat="1" applyFont="1" applyBorder="1" applyAlignment="1">
      <alignment horizontal="left"/>
    </xf>
    <xf numFmtId="0" fontId="14" fillId="0" borderId="29" xfId="0" applyFont="1" applyBorder="1"/>
    <xf numFmtId="164" fontId="13" fillId="0" borderId="30" xfId="1" applyNumberFormat="1" applyFont="1" applyBorder="1" applyAlignment="1">
      <alignment horizontal="left"/>
    </xf>
    <xf numFmtId="164" fontId="13" fillId="0" borderId="29" xfId="1" applyNumberFormat="1" applyFont="1" applyBorder="1" applyAlignment="1">
      <alignment horizontal="left"/>
    </xf>
    <xf numFmtId="164" fontId="13" fillId="0" borderId="31" xfId="1" applyNumberFormat="1" applyFont="1" applyBorder="1" applyAlignment="1">
      <alignment horizontal="left"/>
    </xf>
    <xf numFmtId="164" fontId="3" fillId="0" borderId="0" xfId="0" applyNumberFormat="1" applyFont="1"/>
    <xf numFmtId="164" fontId="3" fillId="0" borderId="32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14" fillId="3" borderId="33" xfId="0" applyFont="1" applyFill="1" applyBorder="1"/>
    <xf numFmtId="164" fontId="14" fillId="0" borderId="0" xfId="1" applyNumberFormat="1" applyFont="1" applyBorder="1" applyAlignment="1">
      <alignment horizontal="left"/>
    </xf>
    <xf numFmtId="0" fontId="0" fillId="0" borderId="9" xfId="0" applyBorder="1"/>
    <xf numFmtId="0" fontId="14" fillId="3" borderId="17" xfId="0" applyFont="1" applyFill="1" applyBorder="1"/>
    <xf numFmtId="164" fontId="3" fillId="0" borderId="10" xfId="0" applyNumberFormat="1" applyFont="1" applyBorder="1"/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0" fillId="0" borderId="0" xfId="0" applyNumberFormat="1" applyAlignment="1">
      <alignment horizontal="left" vertical="top"/>
    </xf>
    <xf numFmtId="164" fontId="1" fillId="0" borderId="15" xfId="1" applyNumberFormat="1" applyFont="1" applyBorder="1" applyAlignment="1">
      <alignment horizontal="left"/>
    </xf>
    <xf numFmtId="0" fontId="1" fillId="0" borderId="15" xfId="0" applyFont="1" applyBorder="1"/>
    <xf numFmtId="164" fontId="1" fillId="3" borderId="15" xfId="1" applyNumberFormat="1" applyFont="1" applyFill="1" applyBorder="1" applyAlignment="1">
      <alignment horizontal="left"/>
    </xf>
    <xf numFmtId="0" fontId="1" fillId="3" borderId="15" xfId="0" applyFont="1" applyFill="1" applyBorder="1"/>
    <xf numFmtId="0" fontId="1" fillId="3" borderId="17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0" fillId="3" borderId="15" xfId="0" applyFont="1" applyFill="1" applyBorder="1"/>
    <xf numFmtId="0" fontId="0" fillId="0" borderId="15" xfId="0" applyFont="1" applyBorder="1"/>
    <xf numFmtId="0" fontId="0" fillId="3" borderId="17" xfId="0" applyFont="1" applyFill="1" applyBorder="1"/>
    <xf numFmtId="0" fontId="0" fillId="0" borderId="1" xfId="0" applyFon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1" xfId="0" applyNumberFormat="1" applyBorder="1"/>
    <xf numFmtId="0" fontId="8" fillId="0" borderId="0" xfId="0" applyFont="1"/>
    <xf numFmtId="0" fontId="17" fillId="0" borderId="1" xfId="0" applyFont="1" applyBorder="1"/>
    <xf numFmtId="164" fontId="18" fillId="3" borderId="15" xfId="1" applyNumberFormat="1" applyFont="1" applyFill="1" applyBorder="1" applyAlignment="1">
      <alignment horizontal="left"/>
    </xf>
    <xf numFmtId="0" fontId="18" fillId="3" borderId="15" xfId="0" applyFont="1" applyFill="1" applyBorder="1"/>
    <xf numFmtId="164" fontId="19" fillId="3" borderId="15" xfId="1" applyNumberFormat="1" applyFont="1" applyFill="1" applyBorder="1" applyAlignment="1">
      <alignment horizontal="left"/>
    </xf>
    <xf numFmtId="164" fontId="18" fillId="2" borderId="15" xfId="1" applyNumberFormat="1" applyFont="1" applyFill="1" applyBorder="1" applyAlignment="1">
      <alignment horizontal="left"/>
    </xf>
    <xf numFmtId="0" fontId="9" fillId="0" borderId="0" xfId="0" applyFont="1"/>
    <xf numFmtId="164" fontId="18" fillId="0" borderId="15" xfId="1" applyNumberFormat="1" applyFont="1" applyBorder="1" applyAlignment="1">
      <alignment horizontal="left"/>
    </xf>
    <xf numFmtId="0" fontId="18" fillId="0" borderId="15" xfId="0" applyFont="1" applyBorder="1"/>
    <xf numFmtId="164" fontId="19" fillId="0" borderId="15" xfId="1" applyNumberFormat="1" applyFont="1" applyBorder="1" applyAlignment="1">
      <alignment horizontal="left"/>
    </xf>
    <xf numFmtId="0" fontId="18" fillId="3" borderId="17" xfId="0" applyFont="1" applyFill="1" applyBorder="1"/>
    <xf numFmtId="164" fontId="18" fillId="0" borderId="0" xfId="1" applyNumberFormat="1" applyFont="1" applyBorder="1" applyAlignment="1">
      <alignment horizontal="left"/>
    </xf>
    <xf numFmtId="0" fontId="9" fillId="0" borderId="1" xfId="0" applyFont="1" applyBorder="1"/>
    <xf numFmtId="164" fontId="18" fillId="0" borderId="17" xfId="1" applyNumberFormat="1" applyFont="1" applyBorder="1" applyAlignment="1">
      <alignment horizontal="left"/>
    </xf>
    <xf numFmtId="164" fontId="19" fillId="0" borderId="29" xfId="1" applyNumberFormat="1" applyFont="1" applyBorder="1" applyAlignment="1">
      <alignment horizontal="left"/>
    </xf>
    <xf numFmtId="0" fontId="9" fillId="0" borderId="8" xfId="0" applyFont="1" applyBorder="1"/>
    <xf numFmtId="0" fontId="18" fillId="0" borderId="1" xfId="0" applyFont="1" applyBorder="1"/>
    <xf numFmtId="0" fontId="9" fillId="0" borderId="9" xfId="0" applyFont="1" applyBorder="1"/>
    <xf numFmtId="164" fontId="19" fillId="0" borderId="31" xfId="1" applyNumberFormat="1" applyFont="1" applyBorder="1" applyAlignment="1">
      <alignment horizontal="left"/>
    </xf>
    <xf numFmtId="164" fontId="19" fillId="0" borderId="30" xfId="1" applyNumberFormat="1" applyFont="1" applyBorder="1" applyAlignment="1">
      <alignment horizontal="left"/>
    </xf>
    <xf numFmtId="0" fontId="9" fillId="0" borderId="7" xfId="0" applyFont="1" applyBorder="1"/>
    <xf numFmtId="164" fontId="19" fillId="0" borderId="17" xfId="1" applyNumberFormat="1" applyFont="1" applyBorder="1" applyAlignment="1">
      <alignment horizontal="left"/>
    </xf>
    <xf numFmtId="0" fontId="17" fillId="4" borderId="1" xfId="0" applyFont="1" applyFill="1" applyBorder="1"/>
    <xf numFmtId="4" fontId="17" fillId="4" borderId="1" xfId="2" applyNumberFormat="1" applyFont="1" applyFill="1" applyBorder="1" applyAlignment="1">
      <alignment horizontal="left"/>
    </xf>
    <xf numFmtId="4" fontId="17" fillId="0" borderId="1" xfId="2" applyNumberFormat="1" applyFont="1" applyBorder="1" applyAlignment="1">
      <alignment horizontal="left"/>
    </xf>
    <xf numFmtId="4" fontId="20" fillId="4" borderId="1" xfId="0" applyNumberFormat="1" applyFont="1" applyFill="1" applyBorder="1" applyAlignment="1">
      <alignment horizontal="left"/>
    </xf>
    <xf numFmtId="0" fontId="17" fillId="4" borderId="34" xfId="0" applyFont="1" applyFill="1" applyBorder="1"/>
    <xf numFmtId="164" fontId="20" fillId="4" borderId="35" xfId="0" applyNumberFormat="1" applyFont="1" applyFill="1" applyBorder="1"/>
    <xf numFmtId="164" fontId="20" fillId="4" borderId="35" xfId="0" applyNumberFormat="1" applyFont="1" applyFill="1" applyBorder="1" applyAlignment="1">
      <alignment horizontal="left"/>
    </xf>
    <xf numFmtId="164" fontId="21" fillId="0" borderId="15" xfId="1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12" fillId="0" borderId="7" xfId="0" applyFont="1" applyBorder="1"/>
    <xf numFmtId="164" fontId="0" fillId="0" borderId="7" xfId="0" applyNumberFormat="1" applyBorder="1"/>
    <xf numFmtId="164" fontId="14" fillId="3" borderId="15" xfId="1" applyNumberFormat="1" applyFont="1" applyFill="1" applyBorder="1" applyAlignment="1">
      <alignment horizontal="center"/>
    </xf>
    <xf numFmtId="164" fontId="14" fillId="3" borderId="15" xfId="0" applyNumberFormat="1" applyFont="1" applyFill="1" applyBorder="1"/>
    <xf numFmtId="164" fontId="1" fillId="0" borderId="15" xfId="0" applyNumberFormat="1" applyFont="1" applyBorder="1"/>
    <xf numFmtId="164" fontId="1" fillId="3" borderId="15" xfId="0" applyNumberFormat="1" applyFont="1" applyFill="1" applyBorder="1"/>
    <xf numFmtId="164" fontId="0" fillId="3" borderId="15" xfId="0" applyNumberFormat="1" applyFont="1" applyFill="1" applyBorder="1"/>
    <xf numFmtId="164" fontId="0" fillId="0" borderId="15" xfId="0" applyNumberFormat="1" applyFont="1" applyBorder="1"/>
    <xf numFmtId="164" fontId="14" fillId="0" borderId="15" xfId="0" applyNumberFormat="1" applyFont="1" applyBorder="1"/>
    <xf numFmtId="164" fontId="14" fillId="0" borderId="1" xfId="0" applyNumberFormat="1" applyFont="1" applyBorder="1"/>
    <xf numFmtId="2" fontId="0" fillId="0" borderId="1" xfId="0" applyNumberFormat="1" applyBorder="1"/>
    <xf numFmtId="0" fontId="14" fillId="3" borderId="11" xfId="0" applyFont="1" applyFill="1" applyBorder="1"/>
    <xf numFmtId="0" fontId="0" fillId="0" borderId="0" xfId="0" applyBorder="1"/>
    <xf numFmtId="164" fontId="13" fillId="2" borderId="15" xfId="1" applyNumberFormat="1" applyFont="1" applyFill="1" applyBorder="1" applyAlignment="1">
      <alignment horizontal="left"/>
    </xf>
    <xf numFmtId="164" fontId="0" fillId="0" borderId="9" xfId="0" applyNumberFormat="1" applyBorder="1"/>
    <xf numFmtId="164" fontId="18" fillId="0" borderId="15" xfId="0" applyNumberFormat="1" applyFont="1" applyBorder="1"/>
    <xf numFmtId="164" fontId="18" fillId="3" borderId="15" xfId="0" applyNumberFormat="1" applyFont="1" applyFill="1" applyBorder="1"/>
    <xf numFmtId="0" fontId="13" fillId="0" borderId="17" xfId="0" applyFont="1" applyBorder="1" applyAlignment="1">
      <alignment wrapText="1"/>
    </xf>
    <xf numFmtId="0" fontId="14" fillId="3" borderId="36" xfId="0" applyFont="1" applyFill="1" applyBorder="1"/>
    <xf numFmtId="0" fontId="15" fillId="0" borderId="36" xfId="0" applyFont="1" applyBorder="1" applyAlignment="1">
      <alignment wrapText="1"/>
    </xf>
    <xf numFmtId="164" fontId="13" fillId="0" borderId="17" xfId="0" applyNumberFormat="1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64" fontId="14" fillId="3" borderId="17" xfId="1" applyNumberFormat="1" applyFont="1" applyFill="1" applyBorder="1" applyAlignment="1">
      <alignment horizontal="left"/>
    </xf>
    <xf numFmtId="164" fontId="14" fillId="0" borderId="17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4" workbookViewId="0">
      <pane xSplit="1" topLeftCell="B1" activePane="topRight" state="frozen"/>
      <selection pane="topRight" activeCell="G2" sqref="G2:J2"/>
    </sheetView>
  </sheetViews>
  <sheetFormatPr defaultColWidth="12.7109375" defaultRowHeight="12.75" x14ac:dyDescent="0.2"/>
  <cols>
    <col min="1" max="1" width="24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14.425781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4" customWidth="1"/>
  </cols>
  <sheetData>
    <row r="1" spans="1:18" ht="18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71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3"/>
      <c r="Q2" s="1"/>
      <c r="R2" s="1"/>
    </row>
    <row r="3" spans="1:18" s="6" customFormat="1" x14ac:dyDescent="0.2">
      <c r="A3" s="169" t="s">
        <v>16</v>
      </c>
      <c r="B3" s="114">
        <v>444.61</v>
      </c>
      <c r="C3" s="13">
        <v>1996.11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>
        <v>114.99</v>
      </c>
      <c r="O3" s="170">
        <f>SUM(B3:N3)</f>
        <v>2555.7099999999996</v>
      </c>
      <c r="P3" s="3"/>
      <c r="Q3" s="1"/>
      <c r="R3" s="1"/>
    </row>
    <row r="4" spans="1:18" x14ac:dyDescent="0.2">
      <c r="A4" s="24" t="s">
        <v>17</v>
      </c>
      <c r="B4" s="114">
        <v>444.61</v>
      </c>
      <c r="C4" s="13">
        <v>1996.11</v>
      </c>
      <c r="D4" s="13"/>
      <c r="E4" s="14">
        <v>467.38</v>
      </c>
      <c r="F4" s="13"/>
      <c r="G4" s="13"/>
      <c r="H4" s="13"/>
      <c r="I4" s="13"/>
      <c r="J4" s="13"/>
      <c r="K4" s="13"/>
      <c r="L4" s="13"/>
      <c r="M4" s="13"/>
      <c r="N4" s="167">
        <v>114.96</v>
      </c>
      <c r="O4" s="170">
        <f t="shared" ref="O4:O42" si="0">SUM(B4:N4)</f>
        <v>3023.06</v>
      </c>
      <c r="P4" s="4"/>
    </row>
    <row r="5" spans="1:18" x14ac:dyDescent="0.2">
      <c r="A5" s="24" t="s">
        <v>18</v>
      </c>
      <c r="B5" s="114">
        <v>467.59</v>
      </c>
      <c r="C5" s="13">
        <v>1996.11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67">
        <v>114.99</v>
      </c>
      <c r="O5" s="170">
        <f t="shared" si="0"/>
        <v>2578.6899999999996</v>
      </c>
      <c r="P5" s="4"/>
    </row>
    <row r="6" spans="1:18" x14ac:dyDescent="0.2">
      <c r="A6" s="22" t="s">
        <v>19</v>
      </c>
      <c r="B6" s="114">
        <v>444.61</v>
      </c>
      <c r="C6" s="13">
        <v>1996.11</v>
      </c>
      <c r="D6" s="16"/>
      <c r="E6" s="17"/>
      <c r="F6" s="16"/>
      <c r="G6" s="16"/>
      <c r="H6" s="16"/>
      <c r="I6" s="16">
        <v>2069.8200000000002</v>
      </c>
      <c r="J6" s="16"/>
      <c r="K6" s="16"/>
      <c r="L6" s="96"/>
      <c r="M6" s="16"/>
      <c r="N6" s="167">
        <v>114.96</v>
      </c>
      <c r="O6" s="170">
        <f t="shared" si="0"/>
        <v>4625.5</v>
      </c>
      <c r="P6" s="4"/>
    </row>
    <row r="7" spans="1:18" x14ac:dyDescent="0.2">
      <c r="A7" s="24" t="s">
        <v>20</v>
      </c>
      <c r="B7" s="114">
        <v>666.67</v>
      </c>
      <c r="C7" s="13">
        <v>1996.11</v>
      </c>
      <c r="D7" s="13">
        <v>543.59</v>
      </c>
      <c r="E7" s="14">
        <f>176.93+504.23+649.45+574.28+866.13+497.07+111.98+573.92+510.13+554.9+288.75+428.75+310.56</f>
        <v>6047.08</v>
      </c>
      <c r="F7" s="13"/>
      <c r="G7" s="13"/>
      <c r="H7" s="13"/>
      <c r="I7" s="13"/>
      <c r="J7" s="13"/>
      <c r="K7" s="13"/>
      <c r="M7" s="13"/>
      <c r="N7" s="167">
        <v>114.96</v>
      </c>
      <c r="O7" s="170">
        <f t="shared" si="0"/>
        <v>9368.41</v>
      </c>
      <c r="P7" s="4"/>
    </row>
    <row r="8" spans="1:18" x14ac:dyDescent="0.2">
      <c r="A8" s="24" t="s">
        <v>21</v>
      </c>
      <c r="B8" s="114">
        <v>444.61</v>
      </c>
      <c r="C8" s="13">
        <v>1996.11</v>
      </c>
      <c r="D8" s="16"/>
      <c r="E8" s="17"/>
      <c r="F8" s="16"/>
      <c r="G8" s="16"/>
      <c r="H8" s="16"/>
      <c r="I8" s="16"/>
      <c r="J8" s="16"/>
      <c r="K8" s="16"/>
      <c r="L8" s="13"/>
      <c r="M8" s="16"/>
      <c r="N8" s="167">
        <v>114.96</v>
      </c>
      <c r="O8" s="170">
        <f t="shared" si="0"/>
        <v>2555.6799999999998</v>
      </c>
      <c r="P8" s="4"/>
    </row>
    <row r="9" spans="1:18" x14ac:dyDescent="0.2">
      <c r="A9" s="22" t="s">
        <v>22</v>
      </c>
      <c r="B9" s="114">
        <v>590.1</v>
      </c>
      <c r="C9" s="13">
        <v>1996.11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67">
        <v>114.99</v>
      </c>
      <c r="O9" s="170">
        <f t="shared" si="0"/>
        <v>2701.2</v>
      </c>
      <c r="P9" s="4"/>
    </row>
    <row r="10" spans="1:18" x14ac:dyDescent="0.2">
      <c r="A10" s="24" t="s">
        <v>23</v>
      </c>
      <c r="B10" s="114">
        <v>444.61</v>
      </c>
      <c r="C10" s="13">
        <v>1996.11</v>
      </c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67">
        <v>114.96</v>
      </c>
      <c r="O10" s="170">
        <f t="shared" si="0"/>
        <v>2555.6799999999998</v>
      </c>
      <c r="P10" s="4"/>
    </row>
    <row r="11" spans="1:18" x14ac:dyDescent="0.2">
      <c r="A11" s="22" t="s">
        <v>24</v>
      </c>
      <c r="B11" s="114">
        <v>590.1</v>
      </c>
      <c r="C11" s="13">
        <v>1996.11</v>
      </c>
      <c r="D11" s="16">
        <v>599.72</v>
      </c>
      <c r="E11" s="17"/>
      <c r="F11" s="16"/>
      <c r="G11" s="16"/>
      <c r="H11" s="16"/>
      <c r="I11" s="16"/>
      <c r="J11" s="16">
        <v>689.94</v>
      </c>
      <c r="K11" s="16"/>
      <c r="L11" s="16"/>
      <c r="M11" s="16"/>
      <c r="N11" s="167">
        <v>114.96</v>
      </c>
      <c r="O11" s="170">
        <f t="shared" si="0"/>
        <v>3990.8300000000004</v>
      </c>
      <c r="P11" s="4"/>
    </row>
    <row r="12" spans="1:18" x14ac:dyDescent="0.2">
      <c r="A12" s="22" t="s">
        <v>25</v>
      </c>
      <c r="B12" s="114">
        <v>452.27</v>
      </c>
      <c r="C12" s="13">
        <v>1996.11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7">
        <v>114.99</v>
      </c>
      <c r="O12" s="170">
        <f t="shared" si="0"/>
        <v>2563.37</v>
      </c>
      <c r="P12" s="4"/>
    </row>
    <row r="13" spans="1:18" x14ac:dyDescent="0.2">
      <c r="A13" s="24" t="s">
        <v>26</v>
      </c>
      <c r="B13" s="114">
        <v>746.29</v>
      </c>
      <c r="C13" s="13">
        <v>1996.11</v>
      </c>
      <c r="D13" s="13"/>
      <c r="E13" s="14"/>
      <c r="F13" s="13"/>
      <c r="G13" s="13"/>
      <c r="H13" s="13"/>
      <c r="I13" s="13"/>
      <c r="J13" s="13"/>
      <c r="K13" s="13">
        <v>300</v>
      </c>
      <c r="L13" s="13">
        <v>141.5</v>
      </c>
      <c r="M13" s="13"/>
      <c r="N13" s="167">
        <v>114.96</v>
      </c>
      <c r="O13" s="170">
        <f t="shared" si="0"/>
        <v>3298.8599999999997</v>
      </c>
      <c r="P13" s="4"/>
    </row>
    <row r="14" spans="1:18" x14ac:dyDescent="0.2">
      <c r="A14" s="22" t="s">
        <v>27</v>
      </c>
      <c r="B14" s="114">
        <v>749.24</v>
      </c>
      <c r="C14" s="13">
        <v>1996.11</v>
      </c>
      <c r="D14" s="16">
        <v>599.72</v>
      </c>
      <c r="E14" s="17">
        <v>559.26</v>
      </c>
      <c r="F14" s="16"/>
      <c r="G14" s="16"/>
      <c r="H14" s="16"/>
      <c r="I14" s="16"/>
      <c r="J14" s="16"/>
      <c r="K14" s="16"/>
      <c r="L14" s="16"/>
      <c r="M14" s="16"/>
      <c r="N14" s="167">
        <v>114.96</v>
      </c>
      <c r="O14" s="170">
        <f t="shared" si="0"/>
        <v>4019.29</v>
      </c>
      <c r="P14" s="4"/>
    </row>
    <row r="15" spans="1:18" x14ac:dyDescent="0.2">
      <c r="A15" s="24" t="s">
        <v>28</v>
      </c>
      <c r="B15" s="114">
        <v>444.61</v>
      </c>
      <c r="C15" s="13">
        <v>1996.11</v>
      </c>
      <c r="D15" s="13">
        <v>230.01</v>
      </c>
      <c r="E15" s="14"/>
      <c r="F15" s="13"/>
      <c r="G15" s="13"/>
      <c r="H15" s="13"/>
      <c r="I15" s="13"/>
      <c r="J15" s="13"/>
      <c r="K15" s="13">
        <v>125</v>
      </c>
      <c r="L15" s="13"/>
      <c r="M15" s="13"/>
      <c r="N15" s="167">
        <v>114.99</v>
      </c>
      <c r="O15" s="170">
        <f t="shared" si="0"/>
        <v>2910.7199999999993</v>
      </c>
      <c r="P15" s="4"/>
    </row>
    <row r="16" spans="1:18" x14ac:dyDescent="0.2">
      <c r="A16" s="24" t="s">
        <v>29</v>
      </c>
      <c r="B16" s="114">
        <v>551.80999999999995</v>
      </c>
      <c r="C16" s="13">
        <v>1996.11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67">
        <v>114.96</v>
      </c>
      <c r="O16" s="170">
        <f t="shared" si="0"/>
        <v>2662.88</v>
      </c>
      <c r="P16" s="4"/>
    </row>
    <row r="17" spans="1:16" x14ac:dyDescent="0.2">
      <c r="A17" s="22" t="s">
        <v>30</v>
      </c>
      <c r="B17" s="114">
        <v>444.61</v>
      </c>
      <c r="C17" s="13">
        <v>1996.11</v>
      </c>
      <c r="D17" s="16"/>
      <c r="E17" s="17">
        <v>280.35000000000002</v>
      </c>
      <c r="F17" s="16"/>
      <c r="G17" s="16"/>
      <c r="H17" s="16"/>
      <c r="I17" s="16"/>
      <c r="J17" s="16"/>
      <c r="K17" s="16"/>
      <c r="L17" s="16"/>
      <c r="M17" s="16"/>
      <c r="N17" s="167">
        <v>114.99</v>
      </c>
      <c r="O17" s="170">
        <f t="shared" si="0"/>
        <v>2836.0599999999995</v>
      </c>
      <c r="P17" s="4"/>
    </row>
    <row r="18" spans="1:16" x14ac:dyDescent="0.2">
      <c r="A18" s="22" t="s">
        <v>31</v>
      </c>
      <c r="B18" s="114">
        <v>444.61</v>
      </c>
      <c r="C18" s="13">
        <v>1996.11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7">
        <v>114.99</v>
      </c>
      <c r="O18" s="170">
        <f t="shared" si="0"/>
        <v>2555.7099999999996</v>
      </c>
      <c r="P18" s="4"/>
    </row>
    <row r="19" spans="1:16" x14ac:dyDescent="0.2">
      <c r="A19" s="22" t="s">
        <v>32</v>
      </c>
      <c r="B19" s="114">
        <v>444.61</v>
      </c>
      <c r="C19" s="13">
        <v>1996.11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7">
        <v>114.99</v>
      </c>
      <c r="O19" s="170">
        <f t="shared" si="0"/>
        <v>2555.7099999999996</v>
      </c>
      <c r="P19" s="4"/>
    </row>
    <row r="20" spans="1:16" x14ac:dyDescent="0.2">
      <c r="A20" s="24" t="s">
        <v>33</v>
      </c>
      <c r="B20" s="114">
        <v>444.61</v>
      </c>
      <c r="C20" s="13">
        <v>1996.11</v>
      </c>
      <c r="D20" s="13">
        <v>249.29</v>
      </c>
      <c r="E20" s="14"/>
      <c r="F20" s="13"/>
      <c r="G20" s="13"/>
      <c r="H20" s="13"/>
      <c r="I20" s="13"/>
      <c r="J20" s="13"/>
      <c r="K20" s="13">
        <v>119.94</v>
      </c>
      <c r="L20" s="13">
        <v>68.64</v>
      </c>
      <c r="M20" s="13">
        <v>500</v>
      </c>
      <c r="N20" s="167">
        <v>114.96</v>
      </c>
      <c r="O20" s="170">
        <f t="shared" si="0"/>
        <v>3493.5499999999997</v>
      </c>
      <c r="P20" s="4"/>
    </row>
    <row r="21" spans="1:16" x14ac:dyDescent="0.2">
      <c r="A21" s="22" t="s">
        <v>34</v>
      </c>
      <c r="B21" s="114">
        <v>567.13</v>
      </c>
      <c r="C21" s="13">
        <v>1996.11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7">
        <v>114.96</v>
      </c>
      <c r="O21" s="170">
        <f t="shared" si="0"/>
        <v>2678.2</v>
      </c>
      <c r="P21" s="4"/>
    </row>
    <row r="22" spans="1:16" x14ac:dyDescent="0.2">
      <c r="A22" s="22" t="s">
        <v>35</v>
      </c>
      <c r="B22" s="114">
        <v>444.61</v>
      </c>
      <c r="C22" s="13">
        <v>1996.11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67">
        <v>114.99</v>
      </c>
      <c r="O22" s="170">
        <f t="shared" si="0"/>
        <v>3055.7099999999996</v>
      </c>
      <c r="P22" s="4"/>
    </row>
    <row r="23" spans="1:16" x14ac:dyDescent="0.2">
      <c r="A23" s="22" t="s">
        <v>36</v>
      </c>
      <c r="B23" s="114">
        <v>444.61</v>
      </c>
      <c r="C23" s="13">
        <v>1996.11</v>
      </c>
      <c r="D23" s="13"/>
      <c r="E23" s="14">
        <v>314.33</v>
      </c>
      <c r="F23" s="13"/>
      <c r="G23" s="13"/>
      <c r="H23" s="13"/>
      <c r="I23" s="13"/>
      <c r="J23" s="13"/>
      <c r="K23" s="13"/>
      <c r="L23" s="13"/>
      <c r="M23" s="13"/>
      <c r="N23" s="167">
        <v>114.99</v>
      </c>
      <c r="O23" s="170">
        <f t="shared" si="0"/>
        <v>2870.0399999999995</v>
      </c>
      <c r="P23" s="4"/>
    </row>
    <row r="24" spans="1:16" x14ac:dyDescent="0.2">
      <c r="A24" s="24" t="s">
        <v>37</v>
      </c>
      <c r="B24" s="114">
        <v>459.93</v>
      </c>
      <c r="C24" s="13">
        <v>1996.11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67">
        <v>114.96</v>
      </c>
      <c r="O24" s="170">
        <f t="shared" si="0"/>
        <v>2571</v>
      </c>
      <c r="P24" s="4"/>
    </row>
    <row r="25" spans="1:16" x14ac:dyDescent="0.2">
      <c r="A25" s="22" t="s">
        <v>38</v>
      </c>
      <c r="B25" s="114">
        <v>444.61</v>
      </c>
      <c r="C25" s="13">
        <v>1996.11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7">
        <v>114.96</v>
      </c>
      <c r="O25" s="170">
        <f t="shared" si="0"/>
        <v>2555.6799999999998</v>
      </c>
      <c r="P25" s="4"/>
    </row>
    <row r="26" spans="1:16" x14ac:dyDescent="0.2">
      <c r="A26" s="22" t="s">
        <v>39</v>
      </c>
      <c r="B26" s="114">
        <v>559.47</v>
      </c>
      <c r="C26" s="13">
        <v>1996.11</v>
      </c>
      <c r="D26" s="19"/>
      <c r="E26" s="17"/>
      <c r="F26" s="20"/>
      <c r="G26" s="20"/>
      <c r="H26" s="16"/>
      <c r="I26" s="16"/>
      <c r="J26" s="16"/>
      <c r="K26" s="16"/>
      <c r="L26" s="19"/>
      <c r="M26" s="19"/>
      <c r="N26" s="167">
        <v>114.96</v>
      </c>
      <c r="O26" s="170">
        <f t="shared" si="0"/>
        <v>2670.54</v>
      </c>
      <c r="P26" s="4"/>
    </row>
    <row r="27" spans="1:16" x14ac:dyDescent="0.2">
      <c r="A27" s="22" t="s">
        <v>40</v>
      </c>
      <c r="B27" s="114">
        <v>444.61</v>
      </c>
      <c r="C27" s="13">
        <v>1996.11</v>
      </c>
      <c r="D27" s="19"/>
      <c r="E27" s="17"/>
      <c r="F27" s="20"/>
      <c r="G27" s="20"/>
      <c r="H27" s="16"/>
      <c r="I27" s="16"/>
      <c r="J27" s="16"/>
      <c r="K27" s="16"/>
      <c r="L27" s="19"/>
      <c r="M27" s="19"/>
      <c r="N27" s="167">
        <v>114.99</v>
      </c>
      <c r="O27" s="170">
        <f t="shared" si="0"/>
        <v>2555.7099999999996</v>
      </c>
      <c r="P27" s="4"/>
    </row>
    <row r="28" spans="1:16" x14ac:dyDescent="0.2">
      <c r="A28" s="24" t="s">
        <v>41</v>
      </c>
      <c r="B28" s="114">
        <v>444.61</v>
      </c>
      <c r="C28" s="13">
        <v>1996.11</v>
      </c>
      <c r="D28" s="13"/>
      <c r="E28" s="14"/>
      <c r="F28" s="13"/>
      <c r="G28" s="13"/>
      <c r="H28" s="13"/>
      <c r="I28" s="13"/>
      <c r="J28" s="13"/>
      <c r="K28" s="13"/>
      <c r="L28" s="13"/>
      <c r="M28" s="13">
        <v>500</v>
      </c>
      <c r="N28" s="167">
        <v>114.96</v>
      </c>
      <c r="O28" s="170">
        <f t="shared" si="0"/>
        <v>3055.68</v>
      </c>
      <c r="P28" s="4"/>
    </row>
    <row r="29" spans="1:16" x14ac:dyDescent="0.2">
      <c r="A29" s="24" t="s">
        <v>42</v>
      </c>
      <c r="B29" s="114">
        <v>444.61</v>
      </c>
      <c r="C29" s="13">
        <v>1996.11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67">
        <v>114.99</v>
      </c>
      <c r="O29" s="170">
        <f t="shared" si="0"/>
        <v>2555.7099999999996</v>
      </c>
      <c r="P29" s="4"/>
    </row>
    <row r="30" spans="1:16" x14ac:dyDescent="0.2">
      <c r="A30" s="22" t="s">
        <v>43</v>
      </c>
      <c r="B30" s="114">
        <v>666.67</v>
      </c>
      <c r="C30" s="13">
        <v>1996.11</v>
      </c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67">
        <v>114.99</v>
      </c>
      <c r="O30" s="170">
        <f t="shared" si="0"/>
        <v>2777.7699999999995</v>
      </c>
      <c r="P30" s="4"/>
    </row>
    <row r="31" spans="1:16" x14ac:dyDescent="0.2">
      <c r="A31" s="24" t="s">
        <v>44</v>
      </c>
      <c r="B31" s="114">
        <v>659.01</v>
      </c>
      <c r="C31" s="13">
        <v>1996.11</v>
      </c>
      <c r="D31" s="16"/>
      <c r="E31" s="17"/>
      <c r="F31" s="16"/>
      <c r="G31" s="16"/>
      <c r="H31" s="16"/>
      <c r="I31" s="16"/>
      <c r="J31" s="16"/>
      <c r="K31" s="16"/>
      <c r="L31" s="16"/>
      <c r="M31" s="16">
        <v>500</v>
      </c>
      <c r="N31" s="167">
        <v>114.96</v>
      </c>
      <c r="O31" s="170">
        <f t="shared" si="0"/>
        <v>3270.08</v>
      </c>
      <c r="P31" s="4"/>
    </row>
    <row r="32" spans="1:16" x14ac:dyDescent="0.2">
      <c r="A32" s="22" t="s">
        <v>45</v>
      </c>
      <c r="B32" s="114">
        <v>482.9</v>
      </c>
      <c r="C32" s="13">
        <v>1996.11</v>
      </c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167">
        <v>114.99</v>
      </c>
      <c r="O32" s="170">
        <f t="shared" si="0"/>
        <v>2593.9999999999995</v>
      </c>
      <c r="P32" s="4"/>
    </row>
    <row r="33" spans="1:16" x14ac:dyDescent="0.2">
      <c r="A33" s="22" t="s">
        <v>46</v>
      </c>
      <c r="B33" s="114">
        <v>707.9</v>
      </c>
      <c r="C33" s="13">
        <v>1996.11</v>
      </c>
      <c r="D33" s="13"/>
      <c r="E33" s="14"/>
      <c r="F33" s="13"/>
      <c r="G33" s="13"/>
      <c r="H33" s="13"/>
      <c r="I33" s="13"/>
      <c r="J33" s="16">
        <v>689.94</v>
      </c>
      <c r="K33" s="13"/>
      <c r="L33" s="13"/>
      <c r="M33" s="13">
        <v>500</v>
      </c>
      <c r="N33" s="167">
        <v>114.96</v>
      </c>
      <c r="O33" s="170">
        <f t="shared" si="0"/>
        <v>4008.91</v>
      </c>
      <c r="P33" s="4"/>
    </row>
    <row r="34" spans="1:16" x14ac:dyDescent="0.2">
      <c r="A34" s="22" t="s">
        <v>47</v>
      </c>
      <c r="B34" s="114">
        <v>444.61</v>
      </c>
      <c r="C34" s="13">
        <v>1996.11</v>
      </c>
      <c r="D34" s="13"/>
      <c r="E34" s="14"/>
      <c r="F34" s="13"/>
      <c r="G34" s="13"/>
      <c r="H34" s="13"/>
      <c r="I34" s="13"/>
      <c r="J34" s="13"/>
      <c r="K34" s="13">
        <v>76</v>
      </c>
      <c r="L34" s="13">
        <v>59.34</v>
      </c>
      <c r="M34" s="13"/>
      <c r="N34" s="167">
        <v>114.96</v>
      </c>
      <c r="O34" s="170">
        <f t="shared" si="0"/>
        <v>2691.02</v>
      </c>
      <c r="P34" s="4"/>
    </row>
    <row r="35" spans="1:16" x14ac:dyDescent="0.2">
      <c r="A35" s="22" t="s">
        <v>48</v>
      </c>
      <c r="B35" s="114">
        <v>444.61</v>
      </c>
      <c r="C35" s="13">
        <v>1996.11</v>
      </c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67">
        <v>114.99</v>
      </c>
      <c r="O35" s="170">
        <f t="shared" si="0"/>
        <v>2555.7099999999996</v>
      </c>
      <c r="P35" s="4"/>
    </row>
    <row r="36" spans="1:16" x14ac:dyDescent="0.2">
      <c r="A36" s="24" t="s">
        <v>49</v>
      </c>
      <c r="B36" s="114">
        <v>725.62</v>
      </c>
      <c r="C36" s="13">
        <v>1996.11</v>
      </c>
      <c r="D36" s="16"/>
      <c r="E36" s="17">
        <f>542.2+684.28+372.09+442.61+144.12</f>
        <v>2185.2999999999997</v>
      </c>
      <c r="F36" s="16"/>
      <c r="G36" s="16"/>
      <c r="H36" s="16"/>
      <c r="I36" s="16"/>
      <c r="J36" s="16"/>
      <c r="K36" s="16"/>
      <c r="L36" s="16">
        <v>130</v>
      </c>
      <c r="M36" s="16"/>
      <c r="N36" s="167">
        <v>114.96</v>
      </c>
      <c r="O36" s="170">
        <f t="shared" si="0"/>
        <v>5151.99</v>
      </c>
      <c r="P36" s="4"/>
    </row>
    <row r="37" spans="1:16" x14ac:dyDescent="0.2">
      <c r="A37" s="22" t="s">
        <v>50</v>
      </c>
      <c r="B37" s="114">
        <v>544.15</v>
      </c>
      <c r="C37" s="13">
        <v>1996.11</v>
      </c>
      <c r="D37" s="13"/>
      <c r="E37" s="98"/>
      <c r="F37" s="13"/>
      <c r="G37" s="13"/>
      <c r="H37" s="16"/>
      <c r="I37" s="13"/>
      <c r="J37" s="16">
        <v>689.94</v>
      </c>
      <c r="K37" s="13"/>
      <c r="L37" s="13"/>
      <c r="M37" s="13"/>
      <c r="N37" s="167">
        <v>114.96</v>
      </c>
      <c r="O37" s="170">
        <f t="shared" si="0"/>
        <v>3345.16</v>
      </c>
      <c r="P37" s="4"/>
    </row>
    <row r="38" spans="1:16" x14ac:dyDescent="0.2">
      <c r="A38" s="24" t="s">
        <v>51</v>
      </c>
      <c r="B38" s="114">
        <v>528.84</v>
      </c>
      <c r="C38" s="13">
        <v>1996.11</v>
      </c>
      <c r="D38" s="96">
        <v>249.75</v>
      </c>
      <c r="E38" s="69">
        <f>102.43+148.17</f>
        <v>250.6</v>
      </c>
      <c r="F38" s="25"/>
      <c r="G38" s="25">
        <v>3449.7</v>
      </c>
      <c r="H38" s="25"/>
      <c r="I38" s="25"/>
      <c r="J38" s="25"/>
      <c r="K38" s="25"/>
      <c r="L38" s="25"/>
      <c r="M38" s="25"/>
      <c r="N38" s="167">
        <v>114.96</v>
      </c>
      <c r="O38" s="170">
        <f t="shared" si="0"/>
        <v>6589.96</v>
      </c>
      <c r="P38" s="4"/>
    </row>
    <row r="39" spans="1:16" x14ac:dyDescent="0.2">
      <c r="A39" s="22" t="s">
        <v>52</v>
      </c>
      <c r="B39" s="114">
        <v>444.61</v>
      </c>
      <c r="C39" s="13">
        <v>1996.11</v>
      </c>
      <c r="D39" s="94"/>
      <c r="E39" s="68"/>
      <c r="F39" s="97"/>
      <c r="G39" s="69"/>
      <c r="H39" s="69"/>
      <c r="I39" s="69"/>
      <c r="J39" s="69"/>
      <c r="K39" s="69"/>
      <c r="L39" s="69"/>
      <c r="M39" s="69"/>
      <c r="N39" s="167">
        <v>114.99</v>
      </c>
      <c r="O39" s="170">
        <f t="shared" si="0"/>
        <v>2555.7099999999996</v>
      </c>
      <c r="P39" s="4"/>
    </row>
    <row r="40" spans="1:16" x14ac:dyDescent="0.2">
      <c r="A40" s="168" t="s">
        <v>53</v>
      </c>
      <c r="B40" s="114">
        <v>444.61</v>
      </c>
      <c r="C40" s="13">
        <v>1996.11</v>
      </c>
      <c r="D40" s="94"/>
      <c r="E40" s="68"/>
      <c r="F40" s="97"/>
      <c r="G40" s="69"/>
      <c r="H40" s="69"/>
      <c r="I40" s="69"/>
      <c r="J40" s="69"/>
      <c r="K40" s="69"/>
      <c r="L40" s="69"/>
      <c r="M40" s="69"/>
      <c r="N40" s="167">
        <v>114.99</v>
      </c>
      <c r="O40" s="170">
        <f t="shared" si="0"/>
        <v>2555.7099999999996</v>
      </c>
      <c r="P40" s="4"/>
    </row>
    <row r="41" spans="1:16" x14ac:dyDescent="0.2">
      <c r="A41" s="82" t="s">
        <v>54</v>
      </c>
      <c r="B41" s="114">
        <v>459.93</v>
      </c>
      <c r="C41" s="13">
        <v>1996.11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67">
        <v>114.96</v>
      </c>
      <c r="O41" s="170">
        <f t="shared" si="0"/>
        <v>2571</v>
      </c>
      <c r="P41" s="4"/>
    </row>
    <row r="42" spans="1:16" x14ac:dyDescent="0.2">
      <c r="A42" s="95" t="s">
        <v>55</v>
      </c>
      <c r="B42" s="114">
        <v>643.69000000000005</v>
      </c>
      <c r="C42" s="13">
        <v>1996.11</v>
      </c>
      <c r="D42" s="69">
        <v>391.55</v>
      </c>
      <c r="E42" s="69">
        <f>355.04+377.01+318.21+239.55</f>
        <v>1289.81</v>
      </c>
      <c r="F42" s="69"/>
      <c r="G42" s="69"/>
      <c r="H42" s="69">
        <v>689.94</v>
      </c>
      <c r="I42" s="69"/>
      <c r="J42" s="69"/>
      <c r="K42" s="69"/>
      <c r="L42" s="69"/>
      <c r="M42" s="69"/>
      <c r="N42" s="167">
        <v>114.96</v>
      </c>
      <c r="O42" s="170">
        <f t="shared" si="0"/>
        <v>5126.0600000000004</v>
      </c>
      <c r="P42" s="4"/>
    </row>
    <row r="43" spans="1:16" ht="13.5" thickBot="1" x14ac:dyDescent="0.25">
      <c r="B43" s="90">
        <f>SUM(B3:B42)</f>
        <v>20711.510000000002</v>
      </c>
      <c r="C43" s="90">
        <f>SUM(C3:C42)</f>
        <v>79844.400000000009</v>
      </c>
      <c r="D43" s="90">
        <f t="shared" ref="D43:M43" si="1">SUM(D4:D42)</f>
        <v>2863.63</v>
      </c>
      <c r="E43" s="90">
        <f t="shared" si="1"/>
        <v>11394.11</v>
      </c>
      <c r="F43" s="90">
        <f t="shared" si="1"/>
        <v>0</v>
      </c>
      <c r="G43" s="90">
        <f t="shared" si="1"/>
        <v>3449.7</v>
      </c>
      <c r="H43" s="90">
        <f t="shared" si="1"/>
        <v>689.94</v>
      </c>
      <c r="I43" s="90">
        <f t="shared" si="1"/>
        <v>2069.8200000000002</v>
      </c>
      <c r="J43" s="90">
        <f t="shared" si="1"/>
        <v>2069.8200000000002</v>
      </c>
      <c r="K43" s="90">
        <f t="shared" si="1"/>
        <v>620.94000000000005</v>
      </c>
      <c r="L43" s="90">
        <f t="shared" si="1"/>
        <v>399.48</v>
      </c>
      <c r="M43" s="90">
        <f t="shared" si="1"/>
        <v>2500</v>
      </c>
      <c r="N43" s="90">
        <f>SUM(N3:N42)</f>
        <v>4598.909999999998</v>
      </c>
      <c r="O43" s="90">
        <f>SUM(O3:O42)</f>
        <v>131212.26000000004</v>
      </c>
    </row>
    <row r="44" spans="1:16" ht="13.5" thickTop="1" x14ac:dyDescent="0.2">
      <c r="C44" s="102"/>
    </row>
    <row r="46" spans="1:16" x14ac:dyDescent="0.2">
      <c r="C46" s="86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pane xSplit="1" topLeftCell="B1" activePane="topRight" state="frozen"/>
      <selection pane="topRight" activeCell="E18" sqref="E18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1.140625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140625" bestFit="1" customWidth="1"/>
  </cols>
  <sheetData>
    <row r="1" spans="1:17" ht="18" x14ac:dyDescent="0.25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77</v>
      </c>
      <c r="P2" s="1"/>
      <c r="Q2" s="1"/>
    </row>
    <row r="3" spans="1:17" x14ac:dyDescent="0.2">
      <c r="A3" s="169" t="s">
        <v>16</v>
      </c>
      <c r="B3" s="114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/>
      <c r="O3" s="23">
        <f>'Oct 20'!$N3+'Sept 20'!$P3</f>
        <v>17963.829999999998</v>
      </c>
    </row>
    <row r="4" spans="1:17" x14ac:dyDescent="0.2">
      <c r="A4" s="24" t="s">
        <v>17</v>
      </c>
      <c r="B4" s="114"/>
      <c r="C4" s="13"/>
      <c r="D4" s="16"/>
      <c r="E4" s="158"/>
      <c r="F4" s="16"/>
      <c r="G4" s="16"/>
      <c r="H4" s="16"/>
      <c r="I4" s="16"/>
      <c r="J4" s="16"/>
      <c r="K4" s="16"/>
      <c r="L4" s="16"/>
      <c r="M4" s="16"/>
      <c r="N4" s="18"/>
      <c r="O4" s="23">
        <f>'Oct 20'!$N4+'Sept 20'!$P4</f>
        <v>20242.73</v>
      </c>
    </row>
    <row r="5" spans="1:17" x14ac:dyDescent="0.2">
      <c r="A5" s="24" t="s">
        <v>18</v>
      </c>
      <c r="B5" s="114"/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8"/>
      <c r="O5" s="23">
        <f>'Oct 20'!$N5+'Sept 20'!$P5</f>
        <v>20730.820000000003</v>
      </c>
    </row>
    <row r="6" spans="1:17" x14ac:dyDescent="0.2">
      <c r="A6" s="22" t="s">
        <v>19</v>
      </c>
      <c r="B6" s="114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/>
      <c r="O6" s="23">
        <f>'Oct 20'!$N6+'Sept 20'!$P6</f>
        <v>28648.860000000004</v>
      </c>
    </row>
    <row r="7" spans="1:17" x14ac:dyDescent="0.2">
      <c r="A7" s="24" t="s">
        <v>20</v>
      </c>
      <c r="B7" s="114"/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8"/>
      <c r="O7" s="23">
        <f>'Oct 20'!$N7+'Sept 20'!$P7</f>
        <v>35114.46</v>
      </c>
    </row>
    <row r="8" spans="1:17" x14ac:dyDescent="0.2">
      <c r="A8" s="24" t="s">
        <v>21</v>
      </c>
      <c r="B8" s="114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/>
      <c r="O8" s="23">
        <f>'Oct 20'!$N8+'Sept 20'!$P8</f>
        <v>17963.650000000001</v>
      </c>
    </row>
    <row r="9" spans="1:17" x14ac:dyDescent="0.2">
      <c r="A9" s="22" t="s">
        <v>22</v>
      </c>
      <c r="B9" s="114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/>
      <c r="O9" s="23">
        <f>'Oct 20'!$N9+'Sept 20'!$P9</f>
        <v>18785.849999999999</v>
      </c>
    </row>
    <row r="10" spans="1:17" x14ac:dyDescent="0.2">
      <c r="A10" s="24" t="s">
        <v>23</v>
      </c>
      <c r="B10" s="114"/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8"/>
      <c r="O10" s="23">
        <f>'Oct 20'!$N10+'Sept 20'!$P10</f>
        <v>17820.760000000002</v>
      </c>
    </row>
    <row r="11" spans="1:17" x14ac:dyDescent="0.2">
      <c r="A11" s="22" t="s">
        <v>24</v>
      </c>
      <c r="B11" s="114"/>
      <c r="C11" s="13"/>
      <c r="D11" s="13"/>
      <c r="E11" s="153">
        <v>99.05</v>
      </c>
      <c r="F11" s="13"/>
      <c r="G11" s="13"/>
      <c r="H11" s="13"/>
      <c r="I11" s="13"/>
      <c r="J11" s="13"/>
      <c r="K11" s="13"/>
      <c r="L11" s="13"/>
      <c r="M11" s="13"/>
      <c r="N11" s="15"/>
      <c r="O11" s="23">
        <f>'Oct 20'!$N11+'Sept 20'!$P11</f>
        <v>23289.279999999999</v>
      </c>
    </row>
    <row r="12" spans="1:17" x14ac:dyDescent="0.2">
      <c r="A12" s="22" t="s">
        <v>25</v>
      </c>
      <c r="B12" s="114"/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/>
      <c r="O12" s="23">
        <f>'Oct 20'!$N12+'Sept 20'!$P12</f>
        <v>19619.64</v>
      </c>
    </row>
    <row r="13" spans="1:17" x14ac:dyDescent="0.2">
      <c r="A13" s="24" t="s">
        <v>26</v>
      </c>
      <c r="B13" s="114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/>
      <c r="O13" s="23">
        <f>'Oct 20'!$N13+'Sept 20'!$P13</f>
        <v>26232.63</v>
      </c>
    </row>
    <row r="14" spans="1:17" x14ac:dyDescent="0.2">
      <c r="A14" s="22" t="s">
        <v>27</v>
      </c>
      <c r="B14" s="114"/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8"/>
      <c r="O14" s="23">
        <f>'Oct 20'!$N14+'Sept 20'!$P14</f>
        <v>24714.48</v>
      </c>
    </row>
    <row r="15" spans="1:17" x14ac:dyDescent="0.2">
      <c r="A15" s="24" t="s">
        <v>28</v>
      </c>
      <c r="B15" s="114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/>
      <c r="O15" s="23">
        <f>'Oct 20'!$N15+'Sept 20'!$P15</f>
        <v>18318.839999999997</v>
      </c>
    </row>
    <row r="16" spans="1:17" x14ac:dyDescent="0.2">
      <c r="A16" s="24" t="s">
        <v>29</v>
      </c>
      <c r="B16" s="114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/>
      <c r="O16" s="23">
        <f>'Oct 20'!$N16+'Sept 20'!$P16</f>
        <v>18928.449999999997</v>
      </c>
    </row>
    <row r="17" spans="1:15" x14ac:dyDescent="0.2">
      <c r="A17" s="22" t="s">
        <v>30</v>
      </c>
      <c r="B17" s="114"/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/>
      <c r="O17" s="23">
        <f>'Oct 20'!$N17+'Sept 20'!$P17</f>
        <v>27582.409999999996</v>
      </c>
    </row>
    <row r="18" spans="1:15" x14ac:dyDescent="0.2">
      <c r="A18" s="22" t="s">
        <v>31</v>
      </c>
      <c r="B18" s="114"/>
      <c r="C18" s="13"/>
      <c r="D18" s="13"/>
      <c r="E18" s="153">
        <v>336.73</v>
      </c>
      <c r="F18" s="13"/>
      <c r="G18" s="13"/>
      <c r="H18" s="13"/>
      <c r="I18" s="13"/>
      <c r="J18" s="13"/>
      <c r="K18" s="13"/>
      <c r="L18" s="13"/>
      <c r="M18" s="13"/>
      <c r="N18" s="15"/>
      <c r="O18" s="23">
        <f>'Oct 20'!$N18+'Sept 20'!$P18</f>
        <v>19055.889999999996</v>
      </c>
    </row>
    <row r="19" spans="1:15" x14ac:dyDescent="0.2">
      <c r="A19" s="22" t="s">
        <v>32</v>
      </c>
      <c r="B19" s="114"/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/>
      <c r="O19" s="23">
        <f>'Oct 20'!$N19+'Sept 20'!$P19</f>
        <v>2930.41</v>
      </c>
    </row>
    <row r="20" spans="1:15" x14ac:dyDescent="0.2">
      <c r="A20" s="24" t="s">
        <v>33</v>
      </c>
      <c r="B20" s="114"/>
      <c r="C20" s="13"/>
      <c r="D20" s="13"/>
      <c r="E20" s="153">
        <v>414.67</v>
      </c>
      <c r="F20" s="13"/>
      <c r="G20" s="13"/>
      <c r="H20" s="13"/>
      <c r="I20" s="13"/>
      <c r="J20" s="13"/>
      <c r="K20" s="13"/>
      <c r="L20" s="13"/>
      <c r="M20" s="13"/>
      <c r="N20" s="15"/>
      <c r="O20" s="23">
        <f>'Oct 20'!$N20+'Sept 20'!$P20</f>
        <v>29288.119999999995</v>
      </c>
    </row>
    <row r="21" spans="1:15" x14ac:dyDescent="0.2">
      <c r="A21" s="22" t="s">
        <v>34</v>
      </c>
      <c r="B21" s="114"/>
      <c r="C21" s="13"/>
      <c r="D21" s="16"/>
      <c r="E21" s="158"/>
      <c r="F21" s="16"/>
      <c r="G21" s="16"/>
      <c r="H21" s="16"/>
      <c r="I21" s="16"/>
      <c r="J21" s="16"/>
      <c r="K21" s="16"/>
      <c r="L21" s="16"/>
      <c r="M21" s="16"/>
      <c r="N21" s="18"/>
      <c r="O21" s="23">
        <f>'Oct 20'!$N21+'Sept 20'!$P21</f>
        <v>19097.819999999996</v>
      </c>
    </row>
    <row r="22" spans="1:15" x14ac:dyDescent="0.2">
      <c r="A22" s="22" t="s">
        <v>35</v>
      </c>
      <c r="B22" s="11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/>
      <c r="O22" s="23">
        <f>'Oct 20'!$N22+'Sept 20'!$P22</f>
        <v>22805.809999999998</v>
      </c>
    </row>
    <row r="23" spans="1:15" x14ac:dyDescent="0.2">
      <c r="A23" s="22" t="s">
        <v>36</v>
      </c>
      <c r="B23" s="114"/>
      <c r="C23" s="13"/>
      <c r="D23" s="16"/>
      <c r="E23" s="158">
        <v>337.62</v>
      </c>
      <c r="F23" s="16"/>
      <c r="G23" s="16"/>
      <c r="H23" s="16"/>
      <c r="I23" s="16"/>
      <c r="J23" s="16"/>
      <c r="K23" s="16"/>
      <c r="L23" s="16"/>
      <c r="M23" s="16"/>
      <c r="N23" s="18"/>
      <c r="O23" s="23">
        <f>'Oct 20'!$N23+'Sept 20'!$P23</f>
        <v>21723.379999999997</v>
      </c>
    </row>
    <row r="24" spans="1:15" x14ac:dyDescent="0.2">
      <c r="A24" s="24" t="s">
        <v>37</v>
      </c>
      <c r="B24" s="114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/>
      <c r="O24" s="23">
        <f>'Oct 20'!$N24+'Sept 20'!$P25</f>
        <v>21687.29</v>
      </c>
    </row>
    <row r="25" spans="1:15" x14ac:dyDescent="0.2">
      <c r="A25" s="22" t="s">
        <v>38</v>
      </c>
      <c r="B25" s="114"/>
      <c r="C25" s="13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/>
      <c r="O25" s="23">
        <f>'Oct 20'!$N25+'Sept 20'!$P26</f>
        <v>19100.86</v>
      </c>
    </row>
    <row r="26" spans="1:15" x14ac:dyDescent="0.2">
      <c r="A26" s="22" t="s">
        <v>39</v>
      </c>
      <c r="B26" s="114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/>
      <c r="O26" s="23">
        <f>'Oct 20'!$N26+'Sept 20'!$P28</f>
        <v>3436.79</v>
      </c>
    </row>
    <row r="27" spans="1:15" x14ac:dyDescent="0.2">
      <c r="A27" s="22" t="s">
        <v>40</v>
      </c>
      <c r="B27" s="114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/>
      <c r="O27" s="23">
        <f>'Oct 20'!$N27+'Sept 20'!$P29</f>
        <v>20015.89</v>
      </c>
    </row>
    <row r="28" spans="1:15" x14ac:dyDescent="0.2">
      <c r="A28" s="24" t="s">
        <v>41</v>
      </c>
      <c r="B28" s="114"/>
      <c r="C28" s="13"/>
      <c r="D28" s="16"/>
      <c r="E28" s="17"/>
      <c r="F28" s="16"/>
      <c r="G28" s="16"/>
      <c r="H28" s="16"/>
      <c r="I28" s="16"/>
      <c r="J28" s="16"/>
      <c r="K28" s="16">
        <v>650</v>
      </c>
      <c r="L28" s="16">
        <v>154.5</v>
      </c>
      <c r="M28" s="16"/>
      <c r="N28" s="18"/>
      <c r="O28" s="23">
        <f>'Oct 20'!$N28+'Sept 20'!$P30</f>
        <v>25994.04</v>
      </c>
    </row>
    <row r="29" spans="1:15" x14ac:dyDescent="0.2">
      <c r="A29" s="24" t="s">
        <v>42</v>
      </c>
      <c r="B29" s="114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/>
      <c r="O29" s="23">
        <f>'Oct 20'!$N29+'Sept 20'!$P31</f>
        <v>21505.039999999997</v>
      </c>
    </row>
    <row r="30" spans="1:15" x14ac:dyDescent="0.2">
      <c r="A30" s="22" t="s">
        <v>43</v>
      </c>
      <c r="B30" s="114"/>
      <c r="C30" s="13"/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8"/>
      <c r="O30" s="23">
        <f>'Oct 20'!$N30+'Sept 20'!$P32</f>
        <v>20337.289999999997</v>
      </c>
    </row>
    <row r="31" spans="1:15" x14ac:dyDescent="0.2">
      <c r="A31" s="24" t="s">
        <v>44</v>
      </c>
      <c r="B31" s="114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/>
      <c r="O31" s="23">
        <f>'Oct 20'!$N31+'Sept 20'!$P33</f>
        <v>23976.989999999998</v>
      </c>
    </row>
    <row r="32" spans="1:15" x14ac:dyDescent="0.2">
      <c r="A32" s="22" t="s">
        <v>45</v>
      </c>
      <c r="B32" s="114"/>
      <c r="C32" s="13"/>
      <c r="D32" s="16"/>
      <c r="E32" s="158"/>
      <c r="F32" s="16"/>
      <c r="G32" s="16"/>
      <c r="H32" s="16"/>
      <c r="I32" s="16"/>
      <c r="J32" s="16"/>
      <c r="K32" s="16"/>
      <c r="L32" s="16"/>
      <c r="M32" s="16"/>
      <c r="N32" s="18"/>
      <c r="O32" s="23">
        <f>'Oct 20'!$N32+'Sept 20'!$P34</f>
        <v>18308.439999999999</v>
      </c>
    </row>
    <row r="33" spans="1:15" x14ac:dyDescent="0.2">
      <c r="A33" s="22" t="s">
        <v>46</v>
      </c>
      <c r="B33" s="114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/>
      <c r="O33" s="23">
        <f>'Oct 20'!$N33+'Sept 20'!$P35</f>
        <v>28859.519999999997</v>
      </c>
    </row>
    <row r="34" spans="1:15" x14ac:dyDescent="0.2">
      <c r="A34" s="22" t="s">
        <v>47</v>
      </c>
      <c r="B34" s="114"/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8"/>
      <c r="O34" s="23">
        <f>'Oct 20'!$N34+'Sept 20'!$P36</f>
        <v>18098.990000000002</v>
      </c>
    </row>
    <row r="35" spans="1:15" x14ac:dyDescent="0.2">
      <c r="A35" s="22" t="s">
        <v>48</v>
      </c>
      <c r="B35" s="114"/>
      <c r="C35" s="13"/>
      <c r="D35" s="13"/>
      <c r="E35" s="153"/>
      <c r="F35" s="13"/>
      <c r="G35" s="13"/>
      <c r="H35" s="13"/>
      <c r="I35" s="13"/>
      <c r="J35" s="13"/>
      <c r="K35" s="13"/>
      <c r="L35" s="13"/>
      <c r="M35" s="13"/>
      <c r="N35" s="15"/>
      <c r="O35" s="23">
        <f>'Oct 20'!$N35+'Sept 20'!$P37</f>
        <v>18738.759999999995</v>
      </c>
    </row>
    <row r="36" spans="1:15" x14ac:dyDescent="0.2">
      <c r="A36" s="24" t="s">
        <v>49</v>
      </c>
      <c r="B36" s="114"/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8"/>
      <c r="O36" s="23">
        <f>'Oct 20'!$N36+'Sept 20'!$P38</f>
        <v>25631.87</v>
      </c>
    </row>
    <row r="37" spans="1:15" x14ac:dyDescent="0.2">
      <c r="A37" s="22" t="s">
        <v>50</v>
      </c>
      <c r="B37" s="114"/>
      <c r="C37" s="13"/>
      <c r="D37" s="13"/>
      <c r="E37" s="98"/>
      <c r="F37" s="13"/>
      <c r="G37" s="13"/>
      <c r="H37" s="13"/>
      <c r="I37" s="13"/>
      <c r="J37" s="13"/>
      <c r="K37" s="13"/>
      <c r="L37" s="13"/>
      <c r="M37" s="13"/>
      <c r="N37" s="15"/>
      <c r="O37" s="23">
        <f>'Oct 20'!$N37+'Sept 20'!$P39</f>
        <v>21552.749999999996</v>
      </c>
    </row>
    <row r="38" spans="1:15" x14ac:dyDescent="0.2">
      <c r="A38" s="24" t="s">
        <v>51</v>
      </c>
      <c r="B38" s="114"/>
      <c r="C38" s="13"/>
      <c r="D38" s="96"/>
      <c r="E38" s="69"/>
      <c r="F38" s="25"/>
      <c r="G38" s="25"/>
      <c r="H38" s="25"/>
      <c r="I38" s="25"/>
      <c r="J38" s="25"/>
      <c r="K38" s="25"/>
      <c r="L38" s="25"/>
      <c r="M38" s="25"/>
      <c r="N38" s="84"/>
      <c r="O38" s="23">
        <f>'Oct 20'!$N38+'Sept 20'!$P40</f>
        <v>45742.229999999996</v>
      </c>
    </row>
    <row r="39" spans="1:15" x14ac:dyDescent="0.2">
      <c r="A39" s="22" t="s">
        <v>52</v>
      </c>
      <c r="B39" s="114"/>
      <c r="C39" s="13"/>
      <c r="D39" s="94"/>
      <c r="E39" s="159"/>
      <c r="F39" s="164"/>
      <c r="G39" s="69"/>
      <c r="H39" s="69"/>
      <c r="I39" s="69"/>
      <c r="J39" s="69"/>
      <c r="K39" s="114"/>
      <c r="L39" s="114"/>
      <c r="M39" s="69"/>
      <c r="N39" s="85"/>
      <c r="O39" s="23">
        <f>'Oct 20'!$N39+'Sept 20'!$P41</f>
        <v>18472.339999999997</v>
      </c>
    </row>
    <row r="40" spans="1:15" x14ac:dyDescent="0.2">
      <c r="A40" s="168" t="s">
        <v>53</v>
      </c>
      <c r="B40" s="114"/>
      <c r="C40" s="13"/>
      <c r="D40" s="69"/>
      <c r="E40" s="118"/>
      <c r="F40" s="69"/>
      <c r="G40" s="69"/>
      <c r="H40" s="69"/>
      <c r="I40" s="69"/>
      <c r="J40" s="69"/>
      <c r="K40" s="69"/>
      <c r="L40" s="69"/>
      <c r="M40" s="69"/>
      <c r="N40" s="85"/>
      <c r="O40" s="23">
        <f>'Oct 20'!$N40+'Sept 20'!$P42</f>
        <v>19435.7</v>
      </c>
    </row>
    <row r="41" spans="1:15" x14ac:dyDescent="0.2">
      <c r="A41" s="82" t="s">
        <v>54</v>
      </c>
      <c r="B41" s="114"/>
      <c r="C41" s="13"/>
      <c r="D41" s="69"/>
      <c r="E41" s="69"/>
      <c r="F41" s="69"/>
      <c r="G41" s="69"/>
      <c r="H41" s="69"/>
      <c r="I41" s="69"/>
      <c r="J41" s="69"/>
      <c r="K41" s="114"/>
      <c r="L41" s="69"/>
      <c r="M41" s="69"/>
      <c r="N41" s="83"/>
      <c r="O41" s="23">
        <f>'Oct 20'!$N41+'Sept 20'!$P43</f>
        <v>21065.310000000005</v>
      </c>
    </row>
    <row r="42" spans="1:15" ht="13.5" thickBot="1" x14ac:dyDescent="0.25">
      <c r="A42" s="95" t="s">
        <v>55</v>
      </c>
      <c r="B42" s="115"/>
      <c r="C42" s="13"/>
      <c r="D42" s="93"/>
      <c r="E42" s="151"/>
      <c r="F42" s="93"/>
      <c r="G42" s="93"/>
      <c r="H42" s="93"/>
      <c r="I42" s="93"/>
      <c r="J42" s="93"/>
      <c r="K42" s="93"/>
      <c r="L42" s="93"/>
      <c r="M42" s="93"/>
      <c r="N42" s="26"/>
      <c r="O42" s="23">
        <f>'Oct 20'!$N42+'Sept 20'!$P44</f>
        <v>32113.599999999995</v>
      </c>
    </row>
    <row r="43" spans="1:15" ht="14.25" thickTop="1" thickBot="1" x14ac:dyDescent="0.25">
      <c r="A43" s="77"/>
      <c r="B43" s="89">
        <f t="shared" ref="B43:O43" si="0">SUM(B3:B42)</f>
        <v>0</v>
      </c>
      <c r="C43" s="89">
        <f t="shared" si="0"/>
        <v>0</v>
      </c>
      <c r="D43" s="89">
        <f t="shared" si="0"/>
        <v>0</v>
      </c>
      <c r="E43" s="89">
        <f t="shared" si="0"/>
        <v>1188.0700000000002</v>
      </c>
      <c r="F43" s="89">
        <f t="shared" si="0"/>
        <v>0</v>
      </c>
      <c r="G43" s="89">
        <f t="shared" si="0"/>
        <v>0</v>
      </c>
      <c r="H43" s="89">
        <f t="shared" si="0"/>
        <v>0</v>
      </c>
      <c r="I43" s="90">
        <f t="shared" si="0"/>
        <v>0</v>
      </c>
      <c r="J43" s="90">
        <f t="shared" si="0"/>
        <v>0</v>
      </c>
      <c r="K43" s="89">
        <f t="shared" si="0"/>
        <v>650</v>
      </c>
      <c r="L43" s="89">
        <f t="shared" si="0"/>
        <v>154.5</v>
      </c>
      <c r="M43" s="89">
        <f t="shared" si="0"/>
        <v>0</v>
      </c>
      <c r="N43" s="15">
        <f t="shared" si="0"/>
        <v>0</v>
      </c>
      <c r="O43" s="89">
        <f t="shared" si="0"/>
        <v>874931.81999999983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4" firstPageNumber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A12" zoomScaleNormal="100" workbookViewId="0">
      <pane xSplit="1" topLeftCell="B1" activePane="topRight" state="frozen"/>
      <selection activeCell="A7" sqref="A7"/>
      <selection pane="topRight" activeCell="O3" sqref="O3:O42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140625" bestFit="1" customWidth="1"/>
  </cols>
  <sheetData>
    <row r="1" spans="1:17" ht="18" x14ac:dyDescent="0.25">
      <c r="A1" s="174" t="s">
        <v>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79</v>
      </c>
      <c r="P2" s="1"/>
      <c r="Q2" s="1"/>
    </row>
    <row r="3" spans="1:17" x14ac:dyDescent="0.2">
      <c r="A3" s="169" t="s">
        <v>16</v>
      </c>
      <c r="B3" s="114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/>
      <c r="O3" s="23">
        <f>'Nov 20'!$N3+'Oct 20'!$O3</f>
        <v>17963.829999999998</v>
      </c>
    </row>
    <row r="4" spans="1:17" x14ac:dyDescent="0.2">
      <c r="A4" s="24" t="s">
        <v>17</v>
      </c>
      <c r="B4" s="114"/>
      <c r="C4" s="13"/>
      <c r="D4" s="16"/>
      <c r="E4" s="17"/>
      <c r="F4" s="16"/>
      <c r="G4" s="16"/>
      <c r="H4" s="16"/>
      <c r="I4" s="16"/>
      <c r="J4" s="16"/>
      <c r="K4" s="16"/>
      <c r="L4" s="16"/>
      <c r="M4" s="16"/>
      <c r="N4" s="18"/>
      <c r="O4" s="23">
        <f>'Nov 20'!$N4+'Oct 20'!$O4</f>
        <v>20242.73</v>
      </c>
    </row>
    <row r="5" spans="1:17" x14ac:dyDescent="0.2">
      <c r="A5" s="24" t="s">
        <v>18</v>
      </c>
      <c r="B5" s="114"/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8"/>
      <c r="O5" s="23">
        <f>'Nov 20'!$N5+'Oct 20'!$O5</f>
        <v>20730.820000000003</v>
      </c>
    </row>
    <row r="6" spans="1:17" x14ac:dyDescent="0.2">
      <c r="A6" s="22" t="s">
        <v>19</v>
      </c>
      <c r="B6" s="114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/>
      <c r="O6" s="23">
        <f>'Nov 20'!$N6+'Oct 20'!$O6</f>
        <v>28648.860000000004</v>
      </c>
    </row>
    <row r="7" spans="1:17" x14ac:dyDescent="0.2">
      <c r="A7" s="24" t="s">
        <v>20</v>
      </c>
      <c r="B7" s="114"/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8"/>
      <c r="O7" s="23">
        <f>'Nov 20'!$N7+'Oct 20'!$O7</f>
        <v>35114.46</v>
      </c>
    </row>
    <row r="8" spans="1:17" x14ac:dyDescent="0.2">
      <c r="A8" s="24" t="s">
        <v>21</v>
      </c>
      <c r="B8" s="114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/>
      <c r="O8" s="23">
        <f>'Nov 20'!$N8+'Oct 20'!$O8</f>
        <v>17963.650000000001</v>
      </c>
    </row>
    <row r="9" spans="1:17" x14ac:dyDescent="0.2">
      <c r="A9" s="22" t="s">
        <v>22</v>
      </c>
      <c r="B9" s="114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/>
      <c r="O9" s="23">
        <f>'Nov 20'!$N9+'Oct 20'!$O9</f>
        <v>18785.849999999999</v>
      </c>
    </row>
    <row r="10" spans="1:17" x14ac:dyDescent="0.2">
      <c r="A10" s="24" t="s">
        <v>23</v>
      </c>
      <c r="B10" s="114"/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8"/>
      <c r="O10" s="23">
        <f>'Nov 20'!$N10+'Oct 20'!$O10</f>
        <v>17820.760000000002</v>
      </c>
    </row>
    <row r="11" spans="1:17" x14ac:dyDescent="0.2">
      <c r="A11" s="22" t="s">
        <v>24</v>
      </c>
      <c r="B11" s="114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/>
      <c r="O11" s="23">
        <f>'Nov 20'!$N11+'Oct 20'!$O11</f>
        <v>23289.279999999999</v>
      </c>
    </row>
    <row r="12" spans="1:17" x14ac:dyDescent="0.2">
      <c r="A12" s="22" t="s">
        <v>25</v>
      </c>
      <c r="B12" s="114"/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/>
      <c r="O12" s="23">
        <f>'Nov 20'!$N12+'Oct 20'!$O12</f>
        <v>19619.64</v>
      </c>
    </row>
    <row r="13" spans="1:17" x14ac:dyDescent="0.2">
      <c r="A13" s="24" t="s">
        <v>26</v>
      </c>
      <c r="B13" s="114"/>
      <c r="C13" s="13"/>
      <c r="D13" s="13"/>
      <c r="E13" s="153"/>
      <c r="F13" s="13"/>
      <c r="G13" s="13"/>
      <c r="H13" s="13"/>
      <c r="I13" s="13"/>
      <c r="J13" s="13"/>
      <c r="K13" s="13"/>
      <c r="L13" s="13"/>
      <c r="M13" s="13"/>
      <c r="N13" s="15"/>
      <c r="O13" s="23">
        <f>'Nov 20'!$N13+'Oct 20'!$O13</f>
        <v>26232.63</v>
      </c>
    </row>
    <row r="14" spans="1:17" x14ac:dyDescent="0.2">
      <c r="A14" s="22" t="s">
        <v>27</v>
      </c>
      <c r="B14" s="114"/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8"/>
      <c r="O14" s="23">
        <f>'Nov 20'!$N14+'Oct 20'!$O14</f>
        <v>24714.48</v>
      </c>
    </row>
    <row r="15" spans="1:17" x14ac:dyDescent="0.2">
      <c r="A15" s="24" t="s">
        <v>28</v>
      </c>
      <c r="B15" s="114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/>
      <c r="O15" s="23">
        <f>'Nov 20'!$N15+'Oct 20'!$O15</f>
        <v>18318.839999999997</v>
      </c>
    </row>
    <row r="16" spans="1:17" x14ac:dyDescent="0.2">
      <c r="A16" s="24" t="s">
        <v>29</v>
      </c>
      <c r="B16" s="114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/>
      <c r="O16" s="23">
        <f>'Nov 20'!$N16+'Oct 20'!$O16</f>
        <v>18928.449999999997</v>
      </c>
    </row>
    <row r="17" spans="1:15" x14ac:dyDescent="0.2">
      <c r="A17" s="22" t="s">
        <v>30</v>
      </c>
      <c r="B17" s="114"/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/>
      <c r="O17" s="23">
        <f>'Nov 20'!$N17+'Oct 20'!$O17</f>
        <v>27582.409999999996</v>
      </c>
    </row>
    <row r="18" spans="1:15" x14ac:dyDescent="0.2">
      <c r="A18" s="22" t="s">
        <v>31</v>
      </c>
      <c r="B18" s="114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/>
      <c r="O18" s="23">
        <f>'Nov 20'!$N18+'Oct 20'!$O18</f>
        <v>19055.889999999996</v>
      </c>
    </row>
    <row r="19" spans="1:15" x14ac:dyDescent="0.2">
      <c r="A19" s="22" t="s">
        <v>32</v>
      </c>
      <c r="B19" s="114"/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/>
      <c r="O19" s="23">
        <f>'Nov 20'!$N19+'Oct 20'!$O19</f>
        <v>2930.41</v>
      </c>
    </row>
    <row r="20" spans="1:15" x14ac:dyDescent="0.2">
      <c r="A20" s="24" t="s">
        <v>33</v>
      </c>
      <c r="B20" s="114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/>
      <c r="O20" s="23">
        <f>'Nov 20'!$N20+'Oct 20'!$O20</f>
        <v>29288.119999999995</v>
      </c>
    </row>
    <row r="21" spans="1:15" x14ac:dyDescent="0.2">
      <c r="A21" s="22" t="s">
        <v>34</v>
      </c>
      <c r="B21" s="114"/>
      <c r="C21" s="13"/>
      <c r="D21" s="16"/>
      <c r="E21" s="158"/>
      <c r="F21" s="16"/>
      <c r="G21" s="16"/>
      <c r="H21" s="16"/>
      <c r="I21" s="16"/>
      <c r="J21" s="16"/>
      <c r="K21" s="16"/>
      <c r="L21" s="16"/>
      <c r="M21" s="16"/>
      <c r="N21" s="18"/>
      <c r="O21" s="23">
        <f>'Nov 20'!$N21+'Oct 20'!$O21</f>
        <v>19097.819999999996</v>
      </c>
    </row>
    <row r="22" spans="1:15" x14ac:dyDescent="0.2">
      <c r="A22" s="22" t="s">
        <v>35</v>
      </c>
      <c r="B22" s="11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/>
      <c r="O22" s="23">
        <f>'Nov 20'!$N22+'Oct 20'!$O22</f>
        <v>22805.809999999998</v>
      </c>
    </row>
    <row r="23" spans="1:15" x14ac:dyDescent="0.2">
      <c r="A23" s="22" t="s">
        <v>36</v>
      </c>
      <c r="B23" s="114"/>
      <c r="C23" s="13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8"/>
      <c r="O23" s="23">
        <f>'Nov 20'!$N23+'Oct 20'!$O23</f>
        <v>21723.379999999997</v>
      </c>
    </row>
    <row r="24" spans="1:15" x14ac:dyDescent="0.2">
      <c r="A24" s="24" t="s">
        <v>37</v>
      </c>
      <c r="B24" s="114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/>
      <c r="O24" s="23">
        <f>'Nov 20'!$N24+'Oct 20'!$O24</f>
        <v>21687.29</v>
      </c>
    </row>
    <row r="25" spans="1:15" x14ac:dyDescent="0.2">
      <c r="A25" s="22" t="s">
        <v>38</v>
      </c>
      <c r="B25" s="114"/>
      <c r="C25" s="13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/>
      <c r="O25" s="23">
        <f>'Nov 20'!$N25+'Oct 20'!$O25</f>
        <v>19100.86</v>
      </c>
    </row>
    <row r="26" spans="1:15" x14ac:dyDescent="0.2">
      <c r="A26" s="22" t="s">
        <v>39</v>
      </c>
      <c r="B26" s="114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/>
      <c r="O26" s="23">
        <f>'Nov 20'!$N26+'Oct 20'!$O26</f>
        <v>3436.79</v>
      </c>
    </row>
    <row r="27" spans="1:15" x14ac:dyDescent="0.2">
      <c r="A27" s="22" t="s">
        <v>40</v>
      </c>
      <c r="B27" s="114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/>
      <c r="O27" s="23">
        <f>'Nov 20'!$N27+'Oct 20'!$O27</f>
        <v>20015.89</v>
      </c>
    </row>
    <row r="28" spans="1:15" x14ac:dyDescent="0.2">
      <c r="A28" s="24" t="s">
        <v>41</v>
      </c>
      <c r="B28" s="114"/>
      <c r="C28" s="13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8"/>
      <c r="O28" s="23">
        <f>'Nov 20'!$N28+'Oct 20'!$O28</f>
        <v>25994.04</v>
      </c>
    </row>
    <row r="29" spans="1:15" x14ac:dyDescent="0.2">
      <c r="A29" s="24" t="s">
        <v>42</v>
      </c>
      <c r="B29" s="114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/>
      <c r="O29" s="23">
        <f>'Nov 20'!$N29+'Oct 20'!$O29</f>
        <v>21505.039999999997</v>
      </c>
    </row>
    <row r="30" spans="1:15" x14ac:dyDescent="0.2">
      <c r="A30" s="22" t="s">
        <v>43</v>
      </c>
      <c r="B30" s="114"/>
      <c r="C30" s="13"/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8"/>
      <c r="O30" s="23">
        <f>'Nov 20'!$N30+'Oct 20'!$O30</f>
        <v>20337.289999999997</v>
      </c>
    </row>
    <row r="31" spans="1:15" x14ac:dyDescent="0.2">
      <c r="A31" s="24" t="s">
        <v>44</v>
      </c>
      <c r="B31" s="114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/>
      <c r="O31" s="23">
        <f>'Nov 20'!$N31+'Oct 20'!$O31</f>
        <v>23976.989999999998</v>
      </c>
    </row>
    <row r="32" spans="1:15" x14ac:dyDescent="0.2">
      <c r="A32" s="22" t="s">
        <v>45</v>
      </c>
      <c r="B32" s="114"/>
      <c r="C32" s="13"/>
      <c r="D32" s="16"/>
      <c r="E32" s="158"/>
      <c r="F32" s="16"/>
      <c r="G32" s="16"/>
      <c r="H32" s="16"/>
      <c r="I32" s="16"/>
      <c r="J32" s="16"/>
      <c r="K32" s="16"/>
      <c r="L32" s="16"/>
      <c r="M32" s="16"/>
      <c r="N32" s="18"/>
      <c r="O32" s="23">
        <f>'Nov 20'!$N32+'Oct 20'!$O32</f>
        <v>18308.439999999999</v>
      </c>
    </row>
    <row r="33" spans="1:15" x14ac:dyDescent="0.2">
      <c r="A33" s="22" t="s">
        <v>46</v>
      </c>
      <c r="B33" s="114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/>
      <c r="O33" s="23">
        <f>'Nov 20'!$N33+'Oct 20'!$O33</f>
        <v>28859.519999999997</v>
      </c>
    </row>
    <row r="34" spans="1:15" x14ac:dyDescent="0.2">
      <c r="A34" s="22" t="s">
        <v>47</v>
      </c>
      <c r="B34" s="114"/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8"/>
      <c r="O34" s="23">
        <f>'Nov 20'!$N34+'Oct 20'!$O34</f>
        <v>18098.990000000002</v>
      </c>
    </row>
    <row r="35" spans="1:15" x14ac:dyDescent="0.2">
      <c r="A35" s="22" t="s">
        <v>48</v>
      </c>
      <c r="B35" s="114"/>
      <c r="C35" s="13"/>
      <c r="D35" s="13"/>
      <c r="E35" s="153"/>
      <c r="F35" s="13"/>
      <c r="G35" s="13"/>
      <c r="H35" s="13"/>
      <c r="I35" s="13"/>
      <c r="J35" s="13"/>
      <c r="K35" s="13"/>
      <c r="L35" s="13"/>
      <c r="M35" s="13"/>
      <c r="N35" s="15"/>
      <c r="O35" s="23">
        <f>'Nov 20'!$N35+'Oct 20'!$O35</f>
        <v>18738.759999999995</v>
      </c>
    </row>
    <row r="36" spans="1:15" x14ac:dyDescent="0.2">
      <c r="A36" s="24" t="s">
        <v>49</v>
      </c>
      <c r="B36" s="114"/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8"/>
      <c r="O36" s="23">
        <f>'Nov 20'!$N36+'Oct 20'!$O36</f>
        <v>25631.87</v>
      </c>
    </row>
    <row r="37" spans="1:15" x14ac:dyDescent="0.2">
      <c r="A37" s="22" t="s">
        <v>50</v>
      </c>
      <c r="B37" s="114"/>
      <c r="C37" s="13"/>
      <c r="D37" s="13"/>
      <c r="E37" s="98"/>
      <c r="F37" s="13"/>
      <c r="G37" s="13"/>
      <c r="H37" s="13"/>
      <c r="I37" s="13"/>
      <c r="J37" s="13"/>
      <c r="K37" s="13"/>
      <c r="L37" s="13"/>
      <c r="M37" s="13"/>
      <c r="N37" s="15"/>
      <c r="O37" s="23">
        <f>'Nov 20'!$N37+'Oct 20'!$O37</f>
        <v>21552.749999999996</v>
      </c>
    </row>
    <row r="38" spans="1:15" x14ac:dyDescent="0.2">
      <c r="A38" s="24" t="s">
        <v>51</v>
      </c>
      <c r="B38" s="114"/>
      <c r="C38" s="13"/>
      <c r="D38" s="96"/>
      <c r="E38" s="69"/>
      <c r="F38" s="25"/>
      <c r="G38" s="25"/>
      <c r="H38" s="25"/>
      <c r="I38" s="25"/>
      <c r="J38" s="25"/>
      <c r="K38" s="25"/>
      <c r="L38" s="25"/>
      <c r="M38" s="25"/>
      <c r="N38" s="84"/>
      <c r="O38" s="23">
        <f>'Nov 20'!$N38+'Oct 20'!$O38</f>
        <v>45742.229999999996</v>
      </c>
    </row>
    <row r="39" spans="1:15" x14ac:dyDescent="0.2">
      <c r="A39" s="22" t="s">
        <v>52</v>
      </c>
      <c r="B39" s="114"/>
      <c r="C39" s="13"/>
      <c r="D39" s="94"/>
      <c r="E39" s="68"/>
      <c r="F39" s="97"/>
      <c r="G39" s="69"/>
      <c r="H39" s="69"/>
      <c r="I39" s="69"/>
      <c r="J39" s="69"/>
      <c r="K39" s="69"/>
      <c r="L39" s="69"/>
      <c r="M39" s="69"/>
      <c r="N39" s="85"/>
      <c r="O39" s="23">
        <f>'Nov 20'!$N39+'Oct 20'!$O39</f>
        <v>18472.339999999997</v>
      </c>
    </row>
    <row r="40" spans="1:15" x14ac:dyDescent="0.2">
      <c r="A40" s="168" t="s">
        <v>53</v>
      </c>
      <c r="B40" s="114"/>
      <c r="C40" s="13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5"/>
      <c r="O40" s="23">
        <f>'Nov 20'!$N40+'Oct 20'!$O40</f>
        <v>19435.7</v>
      </c>
    </row>
    <row r="41" spans="1:15" x14ac:dyDescent="0.2">
      <c r="A41" s="82" t="s">
        <v>54</v>
      </c>
      <c r="B41" s="114"/>
      <c r="C41" s="13"/>
      <c r="D41" s="69"/>
      <c r="E41" s="114"/>
      <c r="F41" s="69"/>
      <c r="G41" s="69"/>
      <c r="H41" s="69"/>
      <c r="I41" s="69"/>
      <c r="J41" s="69"/>
      <c r="K41" s="114"/>
      <c r="L41" s="69"/>
      <c r="M41" s="69"/>
      <c r="N41" s="83"/>
      <c r="O41" s="23">
        <f>'Nov 20'!$N41+'Oct 20'!$O41</f>
        <v>21065.310000000005</v>
      </c>
    </row>
    <row r="42" spans="1:15" ht="13.5" thickBot="1" x14ac:dyDescent="0.25">
      <c r="A42" s="95" t="s">
        <v>55</v>
      </c>
      <c r="B42" s="115"/>
      <c r="C42" s="13"/>
      <c r="D42" s="93"/>
      <c r="E42" s="151"/>
      <c r="F42" s="93"/>
      <c r="G42" s="93"/>
      <c r="H42" s="93"/>
      <c r="I42" s="93"/>
      <c r="J42" s="93"/>
      <c r="K42" s="93"/>
      <c r="L42" s="93"/>
      <c r="M42" s="93"/>
      <c r="N42" s="26"/>
      <c r="O42" s="23">
        <f>'Nov 20'!$N42+'Oct 20'!$O42</f>
        <v>32113.599999999995</v>
      </c>
    </row>
    <row r="43" spans="1:15" ht="14.25" thickTop="1" thickBot="1" x14ac:dyDescent="0.25">
      <c r="A43" s="77"/>
      <c r="B43" s="89">
        <f t="shared" ref="B43:O43" si="0">SUM(B3:B42)</f>
        <v>0</v>
      </c>
      <c r="C43" s="89">
        <f t="shared" si="0"/>
        <v>0</v>
      </c>
      <c r="D43" s="89">
        <f t="shared" si="0"/>
        <v>0</v>
      </c>
      <c r="E43" s="89">
        <f t="shared" si="0"/>
        <v>0</v>
      </c>
      <c r="F43" s="89">
        <f t="shared" si="0"/>
        <v>0</v>
      </c>
      <c r="G43" s="89">
        <f t="shared" si="0"/>
        <v>0</v>
      </c>
      <c r="H43" s="89">
        <f t="shared" si="0"/>
        <v>0</v>
      </c>
      <c r="I43" s="90">
        <f t="shared" si="0"/>
        <v>0</v>
      </c>
      <c r="J43" s="90">
        <f t="shared" si="0"/>
        <v>0</v>
      </c>
      <c r="K43" s="89">
        <f t="shared" si="0"/>
        <v>0</v>
      </c>
      <c r="L43" s="89">
        <f t="shared" si="0"/>
        <v>0</v>
      </c>
      <c r="M43" s="89">
        <f t="shared" si="0"/>
        <v>0</v>
      </c>
      <c r="N43" s="15">
        <f t="shared" si="0"/>
        <v>0</v>
      </c>
      <c r="O43" s="89">
        <f t="shared" si="0"/>
        <v>874931.81999999983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0" firstPageNumber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21" zoomScaleNormal="100" workbookViewId="0">
      <pane xSplit="1" topLeftCell="B1" activePane="topRight" state="frozen"/>
      <selection activeCell="A13" sqref="A13"/>
      <selection pane="topRight" activeCell="F31" sqref="F31"/>
    </sheetView>
  </sheetViews>
  <sheetFormatPr defaultColWidth="12.7109375" defaultRowHeight="12.75" x14ac:dyDescent="0.2"/>
  <cols>
    <col min="1" max="1" width="18.85546875" bestFit="1" customWidth="1"/>
    <col min="2" max="2" width="15.42578125" customWidth="1"/>
    <col min="3" max="3" width="16.7109375" customWidth="1"/>
    <col min="4" max="4" width="12.85546875" customWidth="1"/>
    <col min="5" max="5" width="13.5703125" customWidth="1"/>
    <col min="6" max="6" width="12.140625" customWidth="1"/>
    <col min="7" max="7" width="15.85546875" customWidth="1"/>
    <col min="8" max="8" width="15" customWidth="1"/>
    <col min="9" max="9" width="12.7109375" customWidth="1"/>
    <col min="10" max="10" width="12.140625" customWidth="1"/>
    <col min="11" max="11" width="11.7109375" customWidth="1"/>
    <col min="12" max="12" width="12" customWidth="1"/>
    <col min="13" max="13" width="13.42578125" customWidth="1"/>
    <col min="14" max="14" width="14.85546875" customWidth="1"/>
    <col min="15" max="15" width="18.42578125" customWidth="1"/>
  </cols>
  <sheetData>
    <row r="1" spans="1:17" ht="32.25" customHeight="1" x14ac:dyDescent="0.25">
      <c r="A1" s="174" t="s">
        <v>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6" customFormat="1" ht="57.75" customHeight="1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81</v>
      </c>
      <c r="P2" s="1"/>
      <c r="Q2" s="1"/>
    </row>
    <row r="3" spans="1:17" s="125" customFormat="1" ht="17.25" customHeight="1" x14ac:dyDescent="0.25">
      <c r="A3" s="169" t="s">
        <v>16</v>
      </c>
      <c r="B3" s="114"/>
      <c r="C3" s="121"/>
      <c r="D3" s="121"/>
      <c r="E3" s="122"/>
      <c r="F3" s="121"/>
      <c r="G3" s="121"/>
      <c r="H3" s="121"/>
      <c r="I3" s="121"/>
      <c r="J3" s="121"/>
      <c r="K3" s="121"/>
      <c r="L3" s="121"/>
      <c r="M3" s="121"/>
      <c r="N3" s="123"/>
      <c r="O3" s="124">
        <f>'Dec 20'!$N3+'Nov 20'!$O3</f>
        <v>17963.829999999998</v>
      </c>
    </row>
    <row r="4" spans="1:17" s="125" customFormat="1" ht="17.25" customHeight="1" x14ac:dyDescent="0.25">
      <c r="A4" s="24" t="s">
        <v>17</v>
      </c>
      <c r="B4" s="114"/>
      <c r="C4" s="121"/>
      <c r="D4" s="126"/>
      <c r="E4" s="165"/>
      <c r="F4" s="126"/>
      <c r="G4" s="126"/>
      <c r="H4" s="126"/>
      <c r="I4" s="126"/>
      <c r="J4" s="126"/>
      <c r="K4" s="126"/>
      <c r="L4" s="126"/>
      <c r="M4" s="126"/>
      <c r="N4" s="128"/>
      <c r="O4" s="124">
        <f>'Dec 20'!$N4+'Nov 20'!$O4</f>
        <v>20242.73</v>
      </c>
    </row>
    <row r="5" spans="1:17" s="125" customFormat="1" ht="17.25" customHeight="1" x14ac:dyDescent="0.25">
      <c r="A5" s="24" t="s">
        <v>18</v>
      </c>
      <c r="B5" s="114"/>
      <c r="C5" s="121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8"/>
      <c r="O5" s="124">
        <f>'Dec 20'!$N5+'Nov 20'!$O5</f>
        <v>20730.820000000003</v>
      </c>
    </row>
    <row r="6" spans="1:17" s="125" customFormat="1" ht="17.25" customHeight="1" x14ac:dyDescent="0.25">
      <c r="A6" s="22" t="s">
        <v>19</v>
      </c>
      <c r="B6" s="114"/>
      <c r="C6" s="121"/>
      <c r="D6" s="121"/>
      <c r="E6" s="122"/>
      <c r="F6" s="121"/>
      <c r="G6" s="121"/>
      <c r="H6" s="121"/>
      <c r="I6" s="121"/>
      <c r="J6" s="121"/>
      <c r="K6" s="121"/>
      <c r="L6" s="121"/>
      <c r="M6" s="121"/>
      <c r="N6" s="123"/>
      <c r="O6" s="124">
        <f>'Dec 20'!$N6+'Nov 20'!$O6</f>
        <v>28648.860000000004</v>
      </c>
    </row>
    <row r="7" spans="1:17" s="125" customFormat="1" ht="17.25" customHeight="1" x14ac:dyDescent="0.25">
      <c r="A7" s="24" t="s">
        <v>20</v>
      </c>
      <c r="B7" s="114"/>
      <c r="C7" s="121"/>
      <c r="D7" s="126"/>
      <c r="E7" s="127"/>
      <c r="F7" s="126"/>
      <c r="G7" s="126"/>
      <c r="H7" s="126"/>
      <c r="I7" s="126"/>
      <c r="J7" s="126"/>
      <c r="K7" s="126"/>
      <c r="L7" s="126"/>
      <c r="M7" s="126"/>
      <c r="N7" s="128"/>
      <c r="O7" s="124">
        <f>'Dec 20'!$N7+'Nov 20'!$O7</f>
        <v>35114.46</v>
      </c>
    </row>
    <row r="8" spans="1:17" s="125" customFormat="1" ht="17.25" customHeight="1" x14ac:dyDescent="0.25">
      <c r="A8" s="24" t="s">
        <v>21</v>
      </c>
      <c r="B8" s="114"/>
      <c r="C8" s="121"/>
      <c r="D8" s="121"/>
      <c r="E8" s="122"/>
      <c r="F8" s="121"/>
      <c r="G8" s="121"/>
      <c r="H8" s="121"/>
      <c r="I8" s="121"/>
      <c r="J8" s="121"/>
      <c r="K8" s="121"/>
      <c r="L8" s="121"/>
      <c r="M8" s="121"/>
      <c r="N8" s="123"/>
      <c r="O8" s="124">
        <f>'Dec 20'!$N8+'Nov 20'!$O8</f>
        <v>17963.650000000001</v>
      </c>
    </row>
    <row r="9" spans="1:17" s="125" customFormat="1" ht="17.25" customHeight="1" x14ac:dyDescent="0.25">
      <c r="A9" s="22" t="s">
        <v>22</v>
      </c>
      <c r="B9" s="114"/>
      <c r="C9" s="121"/>
      <c r="D9" s="121"/>
      <c r="E9" s="122"/>
      <c r="F9" s="121"/>
      <c r="G9" s="121"/>
      <c r="H9" s="121"/>
      <c r="I9" s="121"/>
      <c r="J9" s="121"/>
      <c r="K9" s="121"/>
      <c r="L9" s="121"/>
      <c r="M9" s="121"/>
      <c r="N9" s="123"/>
      <c r="O9" s="124">
        <f>'Dec 20'!$N9+'Nov 20'!$O9</f>
        <v>18785.849999999999</v>
      </c>
    </row>
    <row r="10" spans="1:17" s="125" customFormat="1" ht="17.25" customHeight="1" x14ac:dyDescent="0.25">
      <c r="A10" s="24" t="s">
        <v>23</v>
      </c>
      <c r="B10" s="114"/>
      <c r="C10" s="121"/>
      <c r="D10" s="126"/>
      <c r="E10" s="127"/>
      <c r="F10" s="126"/>
      <c r="G10" s="126"/>
      <c r="H10" s="126"/>
      <c r="I10" s="126"/>
      <c r="J10" s="126"/>
      <c r="K10" s="126"/>
      <c r="L10" s="126"/>
      <c r="M10" s="126"/>
      <c r="N10" s="128"/>
      <c r="O10" s="124">
        <f>'Dec 20'!$N10+'Nov 20'!$O10</f>
        <v>17820.760000000002</v>
      </c>
    </row>
    <row r="11" spans="1:17" s="125" customFormat="1" ht="17.25" customHeight="1" x14ac:dyDescent="0.25">
      <c r="A11" s="22" t="s">
        <v>24</v>
      </c>
      <c r="B11" s="114"/>
      <c r="C11" s="121"/>
      <c r="D11" s="121"/>
      <c r="E11" s="166"/>
      <c r="F11" s="121"/>
      <c r="G11" s="121"/>
      <c r="H11" s="121"/>
      <c r="I11" s="121"/>
      <c r="J11" s="121"/>
      <c r="K11" s="121"/>
      <c r="L11" s="121"/>
      <c r="M11" s="121"/>
      <c r="N11" s="123"/>
      <c r="O11" s="124">
        <f>'Dec 20'!$N11+'Nov 20'!$O11</f>
        <v>23289.279999999999</v>
      </c>
    </row>
    <row r="12" spans="1:17" s="125" customFormat="1" ht="17.25" customHeight="1" x14ac:dyDescent="0.25">
      <c r="A12" s="22" t="s">
        <v>25</v>
      </c>
      <c r="B12" s="114"/>
      <c r="C12" s="121"/>
      <c r="D12" s="126"/>
      <c r="E12" s="165"/>
      <c r="F12" s="126"/>
      <c r="G12" s="126"/>
      <c r="H12" s="126"/>
      <c r="I12" s="126"/>
      <c r="J12" s="126"/>
      <c r="K12" s="126"/>
      <c r="L12" s="126"/>
      <c r="M12" s="126"/>
      <c r="N12" s="128"/>
      <c r="O12" s="124">
        <f>'Dec 20'!$N12+'Nov 20'!$O12</f>
        <v>19619.64</v>
      </c>
    </row>
    <row r="13" spans="1:17" s="125" customFormat="1" ht="17.25" customHeight="1" x14ac:dyDescent="0.25">
      <c r="A13" s="24" t="s">
        <v>26</v>
      </c>
      <c r="B13" s="114"/>
      <c r="C13" s="121"/>
      <c r="D13" s="121"/>
      <c r="E13" s="166"/>
      <c r="F13" s="121"/>
      <c r="G13" s="121"/>
      <c r="H13" s="121"/>
      <c r="I13" s="121"/>
      <c r="J13" s="121"/>
      <c r="K13" s="121"/>
      <c r="L13" s="121"/>
      <c r="M13" s="121"/>
      <c r="N13" s="123"/>
      <c r="O13" s="124">
        <f>'Dec 20'!$N13+'Nov 20'!$O13</f>
        <v>26232.63</v>
      </c>
    </row>
    <row r="14" spans="1:17" s="125" customFormat="1" ht="17.25" customHeight="1" x14ac:dyDescent="0.25">
      <c r="A14" s="22" t="s">
        <v>27</v>
      </c>
      <c r="B14" s="114"/>
      <c r="C14" s="121"/>
      <c r="D14" s="126"/>
      <c r="E14" s="127"/>
      <c r="F14" s="126"/>
      <c r="G14" s="126"/>
      <c r="H14" s="126"/>
      <c r="I14" s="126"/>
      <c r="J14" s="126"/>
      <c r="K14" s="126"/>
      <c r="L14" s="126"/>
      <c r="M14" s="126"/>
      <c r="N14" s="128"/>
      <c r="O14" s="124">
        <f>'Dec 20'!$N14+'Nov 20'!$O14</f>
        <v>24714.48</v>
      </c>
    </row>
    <row r="15" spans="1:17" s="125" customFormat="1" ht="17.25" customHeight="1" x14ac:dyDescent="0.25">
      <c r="A15" s="24" t="s">
        <v>28</v>
      </c>
      <c r="B15" s="114"/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3"/>
      <c r="O15" s="124">
        <f>'Dec 20'!$N15+'Nov 20'!$O15</f>
        <v>18318.839999999997</v>
      </c>
    </row>
    <row r="16" spans="1:17" s="125" customFormat="1" ht="17.25" customHeight="1" x14ac:dyDescent="0.25">
      <c r="A16" s="24" t="s">
        <v>29</v>
      </c>
      <c r="B16" s="114"/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3"/>
      <c r="O16" s="124">
        <f>'Dec 20'!$N16+'Nov 20'!$O16</f>
        <v>18928.449999999997</v>
      </c>
    </row>
    <row r="17" spans="1:15" s="125" customFormat="1" ht="17.25" customHeight="1" x14ac:dyDescent="0.25">
      <c r="A17" s="22" t="s">
        <v>30</v>
      </c>
      <c r="B17" s="114"/>
      <c r="C17" s="121"/>
      <c r="D17" s="126"/>
      <c r="E17" s="127"/>
      <c r="F17" s="126"/>
      <c r="G17" s="126"/>
      <c r="H17" s="126"/>
      <c r="I17" s="126"/>
      <c r="J17" s="126"/>
      <c r="K17" s="126"/>
      <c r="L17" s="126"/>
      <c r="M17" s="126"/>
      <c r="N17" s="128"/>
      <c r="O17" s="124">
        <f>'Dec 20'!$N17+'Nov 20'!$O17</f>
        <v>27582.409999999996</v>
      </c>
    </row>
    <row r="18" spans="1:15" s="125" customFormat="1" ht="17.25" customHeight="1" x14ac:dyDescent="0.25">
      <c r="A18" s="22" t="s">
        <v>31</v>
      </c>
      <c r="B18" s="114"/>
      <c r="C18" s="121"/>
      <c r="D18" s="121"/>
      <c r="E18" s="122"/>
      <c r="F18" s="121"/>
      <c r="G18" s="121"/>
      <c r="H18" s="121"/>
      <c r="I18" s="121"/>
      <c r="J18" s="121"/>
      <c r="K18" s="121"/>
      <c r="L18" s="121"/>
      <c r="M18" s="121"/>
      <c r="N18" s="123"/>
      <c r="O18" s="124">
        <f>'Dec 20'!$N18+'Nov 20'!$O18</f>
        <v>19055.889999999996</v>
      </c>
    </row>
    <row r="19" spans="1:15" s="125" customFormat="1" ht="17.25" customHeight="1" x14ac:dyDescent="0.25">
      <c r="A19" s="22" t="s">
        <v>32</v>
      </c>
      <c r="B19" s="114"/>
      <c r="C19" s="121"/>
      <c r="D19" s="126"/>
      <c r="E19" s="127"/>
      <c r="F19" s="126"/>
      <c r="G19" s="126"/>
      <c r="H19" s="126"/>
      <c r="I19" s="126"/>
      <c r="J19" s="126"/>
      <c r="K19" s="126"/>
      <c r="L19" s="126"/>
      <c r="M19" s="126"/>
      <c r="N19" s="128"/>
      <c r="O19" s="124">
        <f>'Dec 20'!$N19+'Nov 20'!$O19</f>
        <v>2930.41</v>
      </c>
    </row>
    <row r="20" spans="1:15" s="125" customFormat="1" ht="17.25" customHeight="1" x14ac:dyDescent="0.25">
      <c r="A20" s="24" t="s">
        <v>33</v>
      </c>
      <c r="B20" s="114"/>
      <c r="C20" s="121"/>
      <c r="D20" s="121"/>
      <c r="E20" s="122"/>
      <c r="F20" s="121"/>
      <c r="G20" s="121"/>
      <c r="H20" s="121"/>
      <c r="I20" s="121"/>
      <c r="J20" s="121"/>
      <c r="K20" s="121"/>
      <c r="L20" s="121"/>
      <c r="M20" s="121"/>
      <c r="N20" s="123"/>
      <c r="O20" s="124">
        <f>'Dec 20'!$N20+'Nov 20'!$O20</f>
        <v>29288.119999999995</v>
      </c>
    </row>
    <row r="21" spans="1:15" s="125" customFormat="1" ht="17.25" customHeight="1" x14ac:dyDescent="0.25">
      <c r="A21" s="22" t="s">
        <v>34</v>
      </c>
      <c r="B21" s="114"/>
      <c r="C21" s="121"/>
      <c r="D21" s="126"/>
      <c r="E21" s="165"/>
      <c r="F21" s="126"/>
      <c r="G21" s="126"/>
      <c r="H21" s="126"/>
      <c r="I21" s="126"/>
      <c r="J21" s="126"/>
      <c r="K21" s="126"/>
      <c r="L21" s="126"/>
      <c r="M21" s="126"/>
      <c r="N21" s="128"/>
      <c r="O21" s="124">
        <f>'Dec 20'!$N21+'Nov 20'!$O21</f>
        <v>19097.819999999996</v>
      </c>
    </row>
    <row r="22" spans="1:15" s="125" customFormat="1" ht="17.25" customHeight="1" x14ac:dyDescent="0.25">
      <c r="A22" s="22" t="s">
        <v>35</v>
      </c>
      <c r="B22" s="114"/>
      <c r="C22" s="121"/>
      <c r="D22" s="121"/>
      <c r="E22" s="122"/>
      <c r="F22" s="121"/>
      <c r="G22" s="121"/>
      <c r="H22" s="121"/>
      <c r="I22" s="121"/>
      <c r="J22" s="121"/>
      <c r="K22" s="121"/>
      <c r="L22" s="121"/>
      <c r="M22" s="121"/>
      <c r="N22" s="123"/>
      <c r="O22" s="124">
        <f>'Dec 20'!$N22+'Nov 20'!$O22</f>
        <v>22805.809999999998</v>
      </c>
    </row>
    <row r="23" spans="1:15" s="125" customFormat="1" ht="17.25" customHeight="1" x14ac:dyDescent="0.25">
      <c r="A23" s="22" t="s">
        <v>36</v>
      </c>
      <c r="B23" s="114"/>
      <c r="C23" s="121"/>
      <c r="D23" s="126"/>
      <c r="E23" s="127"/>
      <c r="F23" s="126"/>
      <c r="G23" s="126"/>
      <c r="H23" s="126"/>
      <c r="I23" s="126"/>
      <c r="J23" s="126"/>
      <c r="K23" s="126"/>
      <c r="L23" s="126"/>
      <c r="M23" s="126"/>
      <c r="N23" s="128"/>
      <c r="O23" s="124">
        <f>'Dec 20'!$N23+'Nov 20'!$O23</f>
        <v>21723.379999999997</v>
      </c>
    </row>
    <row r="24" spans="1:15" s="125" customFormat="1" ht="17.25" customHeight="1" x14ac:dyDescent="0.25">
      <c r="A24" s="24" t="s">
        <v>37</v>
      </c>
      <c r="B24" s="114"/>
      <c r="C24" s="121"/>
      <c r="D24" s="121"/>
      <c r="E24" s="122"/>
      <c r="F24" s="121"/>
      <c r="G24" s="121"/>
      <c r="H24" s="121"/>
      <c r="I24" s="121"/>
      <c r="J24" s="121"/>
      <c r="K24" s="121"/>
      <c r="L24" s="121"/>
      <c r="M24" s="121"/>
      <c r="N24" s="123"/>
      <c r="O24" s="124">
        <f>'Dec 20'!$N24+'Nov 20'!$O24</f>
        <v>21687.29</v>
      </c>
    </row>
    <row r="25" spans="1:15" s="125" customFormat="1" ht="17.25" customHeight="1" x14ac:dyDescent="0.25">
      <c r="A25" s="22" t="s">
        <v>38</v>
      </c>
      <c r="B25" s="114"/>
      <c r="C25" s="121"/>
      <c r="D25" s="126"/>
      <c r="E25" s="127"/>
      <c r="F25" s="126"/>
      <c r="G25" s="126"/>
      <c r="H25" s="126"/>
      <c r="I25" s="126"/>
      <c r="J25" s="126"/>
      <c r="K25" s="126"/>
      <c r="L25" s="126"/>
      <c r="M25" s="126"/>
      <c r="N25" s="128"/>
      <c r="O25" s="124">
        <f>'Dec 20'!$N25+'Nov 20'!$O25</f>
        <v>19100.86</v>
      </c>
    </row>
    <row r="26" spans="1:15" s="125" customFormat="1" ht="17.25" customHeight="1" x14ac:dyDescent="0.25">
      <c r="A26" s="22" t="s">
        <v>39</v>
      </c>
      <c r="B26" s="114"/>
      <c r="C26" s="121"/>
      <c r="D26" s="121"/>
      <c r="E26" s="122"/>
      <c r="F26" s="121"/>
      <c r="G26" s="121"/>
      <c r="H26" s="121"/>
      <c r="I26" s="121"/>
      <c r="J26" s="121"/>
      <c r="K26" s="121"/>
      <c r="L26" s="121"/>
      <c r="M26" s="121"/>
      <c r="N26" s="123"/>
      <c r="O26" s="124">
        <f>'Dec 20'!$N26+'Nov 20'!$O26</f>
        <v>3436.79</v>
      </c>
    </row>
    <row r="27" spans="1:15" s="125" customFormat="1" ht="17.25" customHeight="1" x14ac:dyDescent="0.25">
      <c r="A27" s="22" t="s">
        <v>40</v>
      </c>
      <c r="B27" s="114"/>
      <c r="C27" s="121"/>
      <c r="D27" s="121"/>
      <c r="E27" s="122"/>
      <c r="F27" s="121"/>
      <c r="G27" s="121"/>
      <c r="H27" s="121"/>
      <c r="I27" s="121"/>
      <c r="J27" s="121"/>
      <c r="K27" s="121"/>
      <c r="L27" s="121"/>
      <c r="M27" s="121"/>
      <c r="N27" s="123"/>
      <c r="O27" s="124">
        <f>'Dec 20'!$N27+'Nov 20'!$O27</f>
        <v>20015.89</v>
      </c>
    </row>
    <row r="28" spans="1:15" s="125" customFormat="1" ht="17.25" customHeight="1" x14ac:dyDescent="0.25">
      <c r="A28" s="24" t="s">
        <v>41</v>
      </c>
      <c r="B28" s="114"/>
      <c r="C28" s="121"/>
      <c r="D28" s="126"/>
      <c r="E28" s="127"/>
      <c r="F28" s="126"/>
      <c r="G28" s="126"/>
      <c r="H28" s="126"/>
      <c r="I28" s="126"/>
      <c r="J28" s="126"/>
      <c r="K28" s="126"/>
      <c r="L28" s="126"/>
      <c r="M28" s="126"/>
      <c r="N28" s="128"/>
      <c r="O28" s="124">
        <f>'Dec 20'!$N28+'Nov 20'!$O28</f>
        <v>25994.04</v>
      </c>
    </row>
    <row r="29" spans="1:15" s="125" customFormat="1" ht="17.25" customHeight="1" x14ac:dyDescent="0.25">
      <c r="A29" s="24" t="s">
        <v>42</v>
      </c>
      <c r="B29" s="114"/>
      <c r="C29" s="121"/>
      <c r="D29" s="121"/>
      <c r="E29" s="122"/>
      <c r="F29" s="121"/>
      <c r="G29" s="121"/>
      <c r="H29" s="121"/>
      <c r="I29" s="121"/>
      <c r="J29" s="121"/>
      <c r="K29" s="121"/>
      <c r="L29" s="121"/>
      <c r="M29" s="121"/>
      <c r="N29" s="123"/>
      <c r="O29" s="124">
        <f>'Dec 20'!$N29+'Nov 20'!$O29</f>
        <v>21505.039999999997</v>
      </c>
    </row>
    <row r="30" spans="1:15" s="125" customFormat="1" ht="17.25" customHeight="1" x14ac:dyDescent="0.25">
      <c r="A30" s="22" t="s">
        <v>43</v>
      </c>
      <c r="B30" s="114"/>
      <c r="C30" s="121"/>
      <c r="D30" s="126"/>
      <c r="E30" s="127"/>
      <c r="F30" s="128"/>
      <c r="G30" s="128"/>
      <c r="H30" s="126"/>
      <c r="I30" s="126"/>
      <c r="J30" s="126"/>
      <c r="K30" s="126"/>
      <c r="L30" s="128"/>
      <c r="M30" s="148"/>
      <c r="N30" s="128"/>
      <c r="O30" s="124">
        <f>'Dec 20'!$N30+'Nov 20'!$O30</f>
        <v>20337.289999999997</v>
      </c>
    </row>
    <row r="31" spans="1:15" s="125" customFormat="1" ht="17.25" customHeight="1" x14ac:dyDescent="0.25">
      <c r="A31" s="24" t="s">
        <v>44</v>
      </c>
      <c r="B31" s="114"/>
      <c r="C31" s="121"/>
      <c r="D31" s="121"/>
      <c r="E31" s="122"/>
      <c r="F31" s="121"/>
      <c r="G31" s="121"/>
      <c r="H31" s="121"/>
      <c r="I31" s="121"/>
      <c r="J31" s="121"/>
      <c r="K31" s="121"/>
      <c r="L31" s="121"/>
      <c r="M31" s="121"/>
      <c r="N31" s="123"/>
      <c r="O31" s="124">
        <f>'Dec 20'!$N31+'Nov 20'!$O31</f>
        <v>23976.989999999998</v>
      </c>
    </row>
    <row r="32" spans="1:15" s="125" customFormat="1" ht="17.25" customHeight="1" x14ac:dyDescent="0.25">
      <c r="A32" s="22" t="s">
        <v>45</v>
      </c>
      <c r="B32" s="114"/>
      <c r="C32" s="121"/>
      <c r="D32" s="126"/>
      <c r="E32" s="165"/>
      <c r="F32" s="126"/>
      <c r="G32" s="126"/>
      <c r="H32" s="126"/>
      <c r="I32" s="126"/>
      <c r="J32" s="126"/>
      <c r="K32" s="126"/>
      <c r="L32" s="126"/>
      <c r="M32" s="126"/>
      <c r="N32" s="128"/>
      <c r="O32" s="124">
        <f>'Dec 20'!$N32+'Nov 20'!$O32</f>
        <v>18308.439999999999</v>
      </c>
    </row>
    <row r="33" spans="1:15" s="125" customFormat="1" ht="17.25" customHeight="1" x14ac:dyDescent="0.25">
      <c r="A33" s="22" t="s">
        <v>46</v>
      </c>
      <c r="B33" s="114"/>
      <c r="C33" s="121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3"/>
      <c r="O33" s="124">
        <f>'Dec 20'!$N33+'Nov 20'!$O33</f>
        <v>28859.519999999997</v>
      </c>
    </row>
    <row r="34" spans="1:15" s="125" customFormat="1" ht="17.25" customHeight="1" x14ac:dyDescent="0.25">
      <c r="A34" s="22" t="s">
        <v>47</v>
      </c>
      <c r="B34" s="114"/>
      <c r="C34" s="121"/>
      <c r="D34" s="126"/>
      <c r="E34" s="127"/>
      <c r="F34" s="126"/>
      <c r="G34" s="126"/>
      <c r="H34" s="126"/>
      <c r="I34" s="126"/>
      <c r="J34" s="126"/>
      <c r="K34" s="126"/>
      <c r="L34" s="126"/>
      <c r="M34" s="126"/>
      <c r="N34" s="128"/>
      <c r="O34" s="124">
        <f>'Dec 20'!$N34+'Nov 20'!$O34</f>
        <v>18098.990000000002</v>
      </c>
    </row>
    <row r="35" spans="1:15" s="125" customFormat="1" ht="17.25" customHeight="1" x14ac:dyDescent="0.25">
      <c r="A35" s="22" t="s">
        <v>48</v>
      </c>
      <c r="B35" s="114"/>
      <c r="C35" s="121"/>
      <c r="D35" s="121"/>
      <c r="E35" s="166"/>
      <c r="F35" s="121"/>
      <c r="G35" s="121"/>
      <c r="H35" s="121"/>
      <c r="I35" s="121"/>
      <c r="J35" s="121"/>
      <c r="K35" s="121"/>
      <c r="L35" s="121"/>
      <c r="M35" s="121"/>
      <c r="N35" s="123"/>
      <c r="O35" s="124">
        <f>'Dec 20'!$N35+'Nov 20'!$O35</f>
        <v>18738.759999999995</v>
      </c>
    </row>
    <row r="36" spans="1:15" s="125" customFormat="1" ht="17.25" customHeight="1" x14ac:dyDescent="0.25">
      <c r="A36" s="24" t="s">
        <v>49</v>
      </c>
      <c r="B36" s="114"/>
      <c r="C36" s="121"/>
      <c r="D36" s="126"/>
      <c r="E36" s="127"/>
      <c r="F36" s="126"/>
      <c r="G36" s="126"/>
      <c r="H36" s="126"/>
      <c r="I36" s="126"/>
      <c r="J36" s="126"/>
      <c r="K36" s="126"/>
      <c r="L36" s="126"/>
      <c r="M36" s="126"/>
      <c r="N36" s="128"/>
      <c r="O36" s="124">
        <f>'Dec 20'!$N36+'Nov 20'!$O36</f>
        <v>25631.87</v>
      </c>
    </row>
    <row r="37" spans="1:15" s="125" customFormat="1" ht="17.25" customHeight="1" x14ac:dyDescent="0.25">
      <c r="A37" s="22" t="s">
        <v>50</v>
      </c>
      <c r="B37" s="114"/>
      <c r="C37" s="121"/>
      <c r="D37" s="121"/>
      <c r="E37" s="129"/>
      <c r="F37" s="121"/>
      <c r="G37" s="121"/>
      <c r="H37" s="121"/>
      <c r="I37" s="121"/>
      <c r="J37" s="121"/>
      <c r="K37" s="121"/>
      <c r="L37" s="121"/>
      <c r="M37" s="121"/>
      <c r="N37" s="123"/>
      <c r="O37" s="124">
        <f>'Dec 20'!$N37+'Nov 20'!$O37</f>
        <v>21552.749999999996</v>
      </c>
    </row>
    <row r="38" spans="1:15" s="125" customFormat="1" ht="17.25" customHeight="1" x14ac:dyDescent="0.25">
      <c r="A38" s="24" t="s">
        <v>51</v>
      </c>
      <c r="B38" s="114"/>
      <c r="C38" s="121"/>
      <c r="D38" s="130"/>
      <c r="E38" s="131"/>
      <c r="F38" s="132"/>
      <c r="G38" s="132"/>
      <c r="H38" s="132"/>
      <c r="I38" s="132"/>
      <c r="J38" s="132"/>
      <c r="K38" s="132"/>
      <c r="L38" s="132"/>
      <c r="M38" s="132"/>
      <c r="N38" s="133"/>
      <c r="O38" s="124">
        <f>'Dec 20'!$N38+'Nov 20'!$O38</f>
        <v>45742.229999999996</v>
      </c>
    </row>
    <row r="39" spans="1:15" s="125" customFormat="1" ht="17.25" customHeight="1" x14ac:dyDescent="0.25">
      <c r="A39" s="22" t="s">
        <v>52</v>
      </c>
      <c r="B39" s="114"/>
      <c r="C39" s="121"/>
      <c r="D39" s="134"/>
      <c r="E39" s="135"/>
      <c r="F39" s="136"/>
      <c r="G39" s="131"/>
      <c r="H39" s="131"/>
      <c r="I39" s="131"/>
      <c r="J39" s="131"/>
      <c r="K39" s="131"/>
      <c r="L39" s="131"/>
      <c r="M39" s="131"/>
      <c r="N39" s="137"/>
      <c r="O39" s="124">
        <f>'Dec 20'!$N39+'Nov 20'!$O39</f>
        <v>18472.339999999997</v>
      </c>
    </row>
    <row r="40" spans="1:15" s="125" customFormat="1" ht="17.25" customHeight="1" x14ac:dyDescent="0.25">
      <c r="A40" s="168" t="s">
        <v>53</v>
      </c>
      <c r="B40" s="114"/>
      <c r="C40" s="12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7"/>
      <c r="O40" s="124">
        <f>'Dec 20'!$N40+'Nov 20'!$O40</f>
        <v>19435.7</v>
      </c>
    </row>
    <row r="41" spans="1:15" s="125" customFormat="1" ht="17.25" customHeight="1" x14ac:dyDescent="0.25">
      <c r="A41" s="82" t="s">
        <v>54</v>
      </c>
      <c r="B41" s="114"/>
      <c r="C41" s="12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24">
        <f>'Dec 20'!$N41+'Nov 20'!$O41</f>
        <v>21065.310000000005</v>
      </c>
    </row>
    <row r="42" spans="1:15" s="125" customFormat="1" ht="17.25" customHeight="1" thickBot="1" x14ac:dyDescent="0.3">
      <c r="A42" s="95" t="s">
        <v>55</v>
      </c>
      <c r="B42" s="115"/>
      <c r="C42" s="121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124">
        <f>'Dec 20'!$N42+'Nov 20'!$O42</f>
        <v>32113.599999999995</v>
      </c>
    </row>
    <row r="43" spans="1:15" ht="14.25" thickTop="1" thickBot="1" x14ac:dyDescent="0.25">
      <c r="A43" s="77"/>
      <c r="B43" s="89">
        <f t="shared" ref="B43:O43" si="0">SUM(B3:B42)</f>
        <v>0</v>
      </c>
      <c r="C43" s="89">
        <f t="shared" si="0"/>
        <v>0</v>
      </c>
      <c r="D43" s="89">
        <f t="shared" si="0"/>
        <v>0</v>
      </c>
      <c r="E43" s="89">
        <f t="shared" si="0"/>
        <v>0</v>
      </c>
      <c r="F43" s="89">
        <f t="shared" si="0"/>
        <v>0</v>
      </c>
      <c r="G43" s="89">
        <f t="shared" si="0"/>
        <v>0</v>
      </c>
      <c r="H43" s="89">
        <f t="shared" si="0"/>
        <v>0</v>
      </c>
      <c r="I43" s="90">
        <f t="shared" si="0"/>
        <v>0</v>
      </c>
      <c r="J43" s="90">
        <f t="shared" si="0"/>
        <v>0</v>
      </c>
      <c r="K43" s="89">
        <f t="shared" si="0"/>
        <v>0</v>
      </c>
      <c r="L43" s="89">
        <f t="shared" si="0"/>
        <v>0</v>
      </c>
      <c r="M43" s="89">
        <f t="shared" si="0"/>
        <v>0</v>
      </c>
      <c r="N43" s="15">
        <f t="shared" si="0"/>
        <v>0</v>
      </c>
      <c r="O43" s="89">
        <f t="shared" si="0"/>
        <v>874931.81999999983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8" scale="89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Q44"/>
  <sheetViews>
    <sheetView topLeftCell="A43" workbookViewId="0">
      <pane xSplit="1" topLeftCell="F1" activePane="topRight" state="frozen"/>
      <selection pane="topRight" activeCell="N4" sqref="N4"/>
    </sheetView>
  </sheetViews>
  <sheetFormatPr defaultColWidth="12.42578125" defaultRowHeight="12.75" x14ac:dyDescent="0.2"/>
  <cols>
    <col min="1" max="1" width="26.7109375" customWidth="1"/>
    <col min="2" max="2" width="16.42578125" customWidth="1"/>
    <col min="3" max="3" width="16.7109375" bestFit="1" customWidth="1"/>
    <col min="4" max="4" width="16" customWidth="1"/>
    <col min="5" max="5" width="18" customWidth="1"/>
    <col min="6" max="6" width="15.42578125" customWidth="1"/>
    <col min="7" max="7" width="16.7109375" customWidth="1"/>
    <col min="8" max="8" width="19.140625" customWidth="1"/>
    <col min="9" max="9" width="16.7109375" customWidth="1"/>
    <col min="10" max="10" width="15.5703125" customWidth="1"/>
    <col min="11" max="11" width="14.85546875" customWidth="1"/>
    <col min="12" max="12" width="14.5703125" customWidth="1"/>
    <col min="13" max="13" width="17.7109375" customWidth="1"/>
    <col min="14" max="14" width="19.140625" customWidth="1"/>
  </cols>
  <sheetData>
    <row r="1" spans="1:17" ht="20.25" x14ac:dyDescent="0.3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7" s="7" customFormat="1" ht="55.5" customHeight="1" x14ac:dyDescent="0.2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100" t="s">
        <v>63</v>
      </c>
      <c r="G2" s="100" t="s">
        <v>7</v>
      </c>
      <c r="H2" s="100" t="s">
        <v>8</v>
      </c>
      <c r="I2" s="100" t="s">
        <v>9</v>
      </c>
      <c r="J2" s="100" t="s">
        <v>10</v>
      </c>
      <c r="K2" s="101" t="s">
        <v>11</v>
      </c>
      <c r="L2" s="100" t="s">
        <v>12</v>
      </c>
      <c r="M2" s="100" t="s">
        <v>13</v>
      </c>
      <c r="N2" s="100" t="s">
        <v>83</v>
      </c>
      <c r="O2" s="1"/>
      <c r="P2" s="1"/>
      <c r="Q2" s="1"/>
    </row>
    <row r="3" spans="1:17" s="119" customFormat="1" ht="20.25" customHeight="1" x14ac:dyDescent="0.25">
      <c r="A3" s="141" t="s">
        <v>84</v>
      </c>
      <c r="B3" s="142" t="e">
        <f>'Jan 20'!$B4+'Feb 20'!$B3+'Mar 20'!$B3+'Apr 20'!$B3+'May 20'!$B3+'Jun 20'!#REF!+'Jul 20'!$B3+'Aug 20'!$B3+'Sept 20'!$B3+'Oct 20'!$B3+'Nov 20'!$B3+'Dec 20'!$B3</f>
        <v>#REF!</v>
      </c>
      <c r="C3" s="142" t="e">
        <f>'Jan 20'!$C4+'Feb 20'!$C3+'Mar 20'!$C3+'Apr 20'!$C3+'May 20'!$C3+'Jun 20'!#REF!+'Jul 20'!$C3+'Aug 20'!$C3+'Sept 20'!$C3+'Oct 20'!$C3+'Nov 20'!$C3+'Dec 20'!$C3</f>
        <v>#REF!</v>
      </c>
      <c r="D3" s="142" t="e">
        <f>'Jan 20'!$D4+'Feb 20'!$D3+'Mar 20'!$D3+'Apr 20'!$D3+'May 20'!$D3+'Jun 20'!#REF!+'Jul 20'!$D3+'Aug 20'!$D3+'Sept 20'!$D3+'Oct 20'!$D3+'Nov 20'!$D3+'Dec 20'!$D3</f>
        <v>#REF!</v>
      </c>
      <c r="E3" s="143" t="e">
        <f>'Jan 20'!$E4+'Feb 20'!$E3+'Mar 20'!$E3+'Apr 20'!$E3+'May 20'!$E3+'Jun 20'!#REF!+'Jul 20'!$E3+'Aug 20'!$E3+'Sept 20'!$E3+'Oct 20'!$E3+'Nov 20'!$E3+'Dec 20'!$E3</f>
        <v>#REF!</v>
      </c>
      <c r="F3" s="142" t="e">
        <f>'Jan 20'!$F4+'Feb 20'!$F3+'Mar 20'!$F3+'Apr 20'!$F3+'May 20'!$F3+'Jun 20'!#REF!+'Jul 20'!$F3+'Aug 20'!$F3+'Sept 20'!$F3+'Oct 20'!$F3+'Nov 20'!$F3+'Dec 20'!$F3</f>
        <v>#REF!</v>
      </c>
      <c r="G3" s="142" t="e">
        <f>'Jan 20'!$G4+'Feb 20'!$G3+'Mar 20'!$G3+'Apr 20'!$G3+'May 20'!$G3+'Jun 20'!#REF!+'Jul 20'!$G3+'Aug 20'!$G3+'Sept 20'!$G3+'Oct 20'!$G3+'Nov 20'!$G3+'Dec 20'!$G3</f>
        <v>#REF!</v>
      </c>
      <c r="H3" s="142" t="e">
        <f>'Jan 20'!$H4+'Feb 20'!$H3+'Mar 20'!$H3+'Apr 20'!$H3+'May 20'!$H3+'Jun 20'!#REF!+'Jul 20'!$H3+'Aug 20'!$H3+'Sept 20'!$H3+'Oct 20'!$H3+'Nov 20'!$H3+'Dec 20'!$H3</f>
        <v>#REF!</v>
      </c>
      <c r="I3" s="142" t="e">
        <f>'Jan 20'!$I4+'Feb 20'!$I3+'Mar 20'!$I3+'Apr 20'!$I3+'May 20'!$I3+'Jun 20'!#REF!+'Jul 20'!$I3+'Aug 20'!$I3+'Sept 20'!$I3+'Oct 20'!$I3+'Nov 20'!$I3+'Dec 20'!$I3</f>
        <v>#REF!</v>
      </c>
      <c r="J3" s="142" t="e">
        <f>'Jan 20'!$J4+'Feb 20'!$J3+'Mar 20'!$J3+'Apr 20'!$J3+'May 20'!$J3+'Jun 20'!#REF!+'Jul 20'!$J3+'Aug 20'!$J3+'Sept 20'!$J3+'Oct 20'!$J3+'Nov 20'!$J3+'Dec 20'!$J3</f>
        <v>#REF!</v>
      </c>
      <c r="K3" s="142" t="e">
        <f>'Jan 20'!$K4+'Feb 20'!$K3+'Mar 20'!$K3+'Apr 20'!$K3+'May 20'!$K3+'Jun 20'!#REF!+'Jul 20'!$K3+'Aug 20'!$K3+'Sept 20'!$K3+'Oct 20'!$K3+'Nov 20'!$K3+'Dec 20'!$K3</f>
        <v>#REF!</v>
      </c>
      <c r="L3" s="142" t="e">
        <f>'Jan 20'!$L4+'Feb 20'!$L3+'Mar 20'!$L3+'Apr 20'!$L3+'May 20'!$L3+'Jun 20'!#REF!+'Jul 20'!$L3+'Aug 20'!$L3+'Sept 20'!$L3+'Oct 20'!$L3+'Nov 20'!$L3+'Dec 20'!$L3</f>
        <v>#REF!</v>
      </c>
      <c r="M3" s="142" t="e">
        <f>'Jan 20'!$M4+'Feb 20'!$M3+'Mar 20'!$M3+'Apr 20'!$M3+'May 20'!$M3+'Jun 20'!#REF!+'Jul 20'!$M3+'Aug 20'!$M3+'Sept 20'!$M3+'Oct 20'!$M3+'Nov 20'!$M3+'Dec 20'!$M3</f>
        <v>#REF!</v>
      </c>
      <c r="N3" s="144" t="e">
        <f>SUM(B3:M3)</f>
        <v>#REF!</v>
      </c>
    </row>
    <row r="4" spans="1:17" s="119" customFormat="1" ht="20.25" customHeight="1" x14ac:dyDescent="0.25">
      <c r="A4" s="120" t="s">
        <v>17</v>
      </c>
      <c r="B4" s="142">
        <f>'Jan 20'!$B5+'Feb 20'!$B4+'Mar 20'!$B4+'Apr 20'!$B4+'May 20'!$B4+'Jun 20'!$B3+'Jul 20'!$B4+'Aug 20'!$B4+'Sept 20'!$B4+'Oct 20'!$B4+'Nov 20'!$B4+'Dec 20'!$B4</f>
        <v>3989.4700000000007</v>
      </c>
      <c r="C4" s="142">
        <f>'Jan 20'!$C5+'Feb 20'!$C4+'Mar 20'!$C4+'Apr 20'!$C4+'May 20'!$C4+'Jun 20'!$C3+'Jul 20'!$C4+'Aug 20'!$C4+'Sept 20'!$C4+'Oct 20'!$C4+'Nov 20'!$C4+'Dec 20'!$C4</f>
        <v>13307.4</v>
      </c>
      <c r="D4" s="142">
        <f>'Jan 20'!$D5+'Feb 20'!$D4+'Mar 20'!$D4+'Apr 20'!$D4+'May 20'!$D4+'Jun 20'!$D3+'Jul 20'!$D4+'Aug 20'!$D4+'Sept 20'!$D4+'Oct 20'!$D4+'Nov 20'!$D4+'Dec 20'!$D4</f>
        <v>573.49</v>
      </c>
      <c r="E4" s="143">
        <f>'Jan 20'!$E5+'Feb 20'!$E4+'Mar 20'!$E4+'Apr 20'!$E4+'May 20'!$E4+'Jun 20'!$E3+'Jul 20'!$E4+'Aug 20'!$E4+'Sept 20'!$E4+'Oct 20'!$E4+'Nov 20'!$E4+'Dec 20'!$E4</f>
        <v>1020.7900000000001</v>
      </c>
      <c r="F4" s="142">
        <f>'Jan 20'!$F5+'Feb 20'!$F4+'Mar 20'!$F4+'Apr 20'!$F4+'May 20'!$F4+'Jun 20'!$F3+'Jul 20'!$F4+'Aug 20'!$F4+'Sept 20'!$F4+'Oct 20'!$F4+'Nov 20'!$F4+'Dec 20'!$F4</f>
        <v>0</v>
      </c>
      <c r="G4" s="142">
        <f>'Jan 20'!$G5+'Feb 20'!$G4+'Mar 20'!$G4+'Apr 20'!$G4+'May 20'!$G4+'Jun 20'!$G3+'Jul 20'!$G4+'Aug 20'!$G4+'Sept 20'!$G4+'Oct 20'!$G4+'Nov 20'!$G4+'Dec 20'!$G4</f>
        <v>0</v>
      </c>
      <c r="H4" s="142">
        <f>'Jan 20'!$H5+'Feb 20'!$H4+'Mar 20'!$H4+'Apr 20'!$H4+'May 20'!$H4+'Jun 20'!$H3+'Jul 20'!$H4+'Aug 20'!$H4+'Sept 20'!$H4+'Oct 20'!$H4+'Nov 20'!$H4+'Dec 20'!$H4</f>
        <v>0</v>
      </c>
      <c r="I4" s="142">
        <f>'Jan 20'!$I5+'Feb 20'!$I4+'Mar 20'!$I4+'Apr 20'!$I4+'May 20'!$I4+'Jun 20'!$I3+'Jul 20'!$I4+'Aug 20'!$I4+'Sept 20'!$I4+'Oct 20'!$I4+'Nov 20'!$I4+'Dec 20'!$I4</f>
        <v>0</v>
      </c>
      <c r="J4" s="142">
        <f>'Jan 20'!$J5+'Feb 20'!$J4+'Mar 20'!$J4+'Apr 20'!$J4+'May 20'!$J4+'Jun 20'!$J3+'Jul 20'!$J4+'Aug 20'!$J4+'Sept 20'!$J4+'Oct 20'!$J4+'Nov 20'!$J4+'Dec 20'!$J4</f>
        <v>0</v>
      </c>
      <c r="K4" s="142">
        <f>'Jan 20'!$K5+'Feb 20'!$K4+'Mar 20'!$K4+'Apr 20'!$K4+'May 20'!$K4+'Jun 20'!$K3+'Jul 20'!$K4+'Aug 20'!$K4+'Sept 20'!$K4+'Oct 20'!$K4+'Nov 20'!$K4+'Dec 20'!$K4</f>
        <v>0</v>
      </c>
      <c r="L4" s="142">
        <f>'Jan 20'!$L5+'Feb 20'!$L4+'Mar 20'!$L4+'Apr 20'!$L4+'May 20'!$L4+'Jun 20'!$L3+'Jul 20'!$L4+'Aug 20'!$L4+'Sept 20'!$L4+'Oct 20'!$L4+'Nov 20'!$L4+'Dec 20'!$L4</f>
        <v>217.42000000000002</v>
      </c>
      <c r="M4" s="142">
        <f>'Jan 20'!$M5+'Feb 20'!$M4+'Mar 20'!$M4+'Apr 20'!$M4+'May 20'!$M4+'Jun 20'!$M3+'Jul 20'!$M4+'Aug 20'!$M4+'Sept 20'!$M4+'Oct 20'!$M4+'Nov 20'!$M4+'Dec 20'!$L4</f>
        <v>0</v>
      </c>
      <c r="N4" s="144">
        <f t="shared" ref="N4:N42" si="0">SUM(B4:M4)</f>
        <v>19108.57</v>
      </c>
    </row>
    <row r="5" spans="1:17" s="119" customFormat="1" ht="20.25" customHeight="1" x14ac:dyDescent="0.25">
      <c r="A5" s="120" t="s">
        <v>85</v>
      </c>
      <c r="B5" s="142">
        <f>'Jan 20'!$B6+'Feb 20'!$B5+'Mar 20'!$B5+'Apr 20'!$B6+'May 20'!$B6+'Jun 20'!$B5+'Jul 20'!$B6+'Aug 20'!$B6+'Sept 20'!$B6+'Oct 20'!$B6+'Nov 20'!$B6+'Dec 20'!$B5</f>
        <v>4070.4300000000007</v>
      </c>
      <c r="C5" s="142">
        <f>'Jan 20'!$C6+'Feb 20'!$C5+'Mar 20'!$C5+'Apr 20'!$C6+'May 20'!$C6+'Jun 20'!$C5+'Jul 20'!$C6+'Aug 20'!$C6+'Sept 20'!$C6+'Oct 20'!$C6+'Nov 20'!$C6+'Dec 20'!$C5</f>
        <v>13307.4</v>
      </c>
      <c r="D5" s="142">
        <f>'Jan 20'!$D6+'Feb 20'!$D5+'Mar 20'!$D5+'Apr 20'!$D6+'May 20'!$D6+'Jun 20'!$D5+'Jul 20'!$D6+'Aug 20'!$D6+'Sept 20'!$D6+'Oct 20'!$D6+'Nov 20'!$D6+'Dec 20'!$D5</f>
        <v>0</v>
      </c>
      <c r="E5" s="143">
        <f>'Jan 20'!$E6+'Feb 20'!$E5+'Mar 20'!$E5+'Apr 20'!$E6+'May 20'!$E6+'Jun 20'!$E5+'Jul 20'!$E6+'Aug 20'!$E6+'Sept 20'!$E6+'Oct 20'!$E6+'Nov 20'!$E6+'Dec 20'!$E5</f>
        <v>586.07000000000005</v>
      </c>
      <c r="F5" s="142">
        <f>'Jan 20'!$F6+'Feb 20'!$F5+'Mar 20'!$F5+'Apr 20'!$F6+'May 20'!$F6+'Jun 20'!$F5+'Jul 20'!$F6+'Aug 20'!$F6+'Sept 20'!$F6+'Oct 20'!$F6+'Nov 20'!$F6+'Dec 20'!$F5</f>
        <v>4000.05</v>
      </c>
      <c r="G5" s="142">
        <f>'Jan 20'!$G6+'Feb 20'!$G5+'Mar 20'!$G5+'Apr 20'!$G6+'May 20'!$G6+'Jun 20'!$G5+'Jul 20'!$G6+'Aug 20'!$G6+'Sept 20'!$G6+'Oct 20'!$G6+'Nov 20'!$G6+'Dec 20'!$G5</f>
        <v>0</v>
      </c>
      <c r="H5" s="142">
        <f>'Jan 20'!$H6+'Feb 20'!$H5+'Mar 20'!$H5+'Apr 20'!$H6+'May 20'!$H6+'Jun 20'!$H5+'Jul 20'!$H6+'Aug 20'!$H6+'Sept 20'!$H6+'Oct 20'!$H6+'Nov 20'!$H6+'Dec 20'!$H5</f>
        <v>0</v>
      </c>
      <c r="I5" s="142">
        <f>'Jan 20'!$I6+'Feb 20'!$I5+'Mar 20'!$I5+'Apr 20'!$I6+'May 20'!$I6+'Jun 20'!$I5+'Jul 20'!$I6+'Aug 20'!$I6+'Sept 20'!$I6+'Oct 20'!$I6+'Nov 20'!$I6+'Dec 20'!$I5</f>
        <v>4829.58</v>
      </c>
      <c r="J5" s="142">
        <f>'Jan 20'!$J6+'Feb 20'!$J5+'Mar 20'!$J5+'Apr 20'!$J6+'May 20'!$J6+'Jun 20'!$J5+'Jul 20'!$J6+'Aug 20'!$J6+'Sept 20'!$J6+'Oct 20'!$J6+'Nov 20'!$J6+'Dec 20'!$J5</f>
        <v>0</v>
      </c>
      <c r="K5" s="142">
        <f>'Jan 20'!$K6+'Feb 20'!$K5+'Mar 20'!$K5+'Apr 20'!$K6+'May 20'!$K6+'Jun 20'!$K5+'Jul 20'!$K6+'Aug 20'!$K6+'Sept 20'!$K6+'Oct 20'!$K6+'Nov 20'!$K6+'Dec 20'!$K5</f>
        <v>0</v>
      </c>
      <c r="L5" s="142">
        <f>'Jan 20'!$L6+'Feb 20'!$L5+'Mar 20'!$L5+'Apr 20'!$L6+'May 20'!$L6+'Jun 20'!$L5+'Jul 20'!$L6+'Aug 20'!$L6+'Sept 20'!$L6+'Oct 20'!$L6+'Nov 20'!$L6+'Dec 20'!$L5</f>
        <v>0</v>
      </c>
      <c r="M5" s="142">
        <f>'Jan 20'!$M6+'Feb 20'!$M5+'Mar 20'!$M5+'Apr 20'!$M6+'May 20'!$M6+'Jun 20'!$M5+'Jul 20'!$M6+'Aug 20'!$M6+'Sept 20'!$M6+'Oct 20'!$M6+'Nov 20'!$M6+'Dec 20'!$L5</f>
        <v>0</v>
      </c>
      <c r="N5" s="144">
        <f t="shared" si="0"/>
        <v>26793.53</v>
      </c>
    </row>
    <row r="6" spans="1:17" s="119" customFormat="1" ht="20.25" customHeight="1" x14ac:dyDescent="0.25">
      <c r="A6" s="141" t="s">
        <v>19</v>
      </c>
      <c r="B6" s="142">
        <f>'Jan 20'!$B7+'Feb 20'!$B6+'Mar 20'!$B6+'Apr 20'!$B6+'May 20'!$B6+'Jun 20'!$B5+'Jul 20'!$B6+'Aug 20'!$B6+'Sept 20'!$B6+'Oct 20'!$B6+'Nov 20'!$B6+'Dec 20'!$B6</f>
        <v>4246.5300000000007</v>
      </c>
      <c r="C6" s="142">
        <f>'Jan 20'!$C7+'Feb 20'!$C6+'Mar 20'!$C6+'Apr 20'!$C6+'May 20'!$C6+'Jun 20'!$C5+'Jul 20'!$C6+'Aug 20'!$C6+'Sept 20'!$C6+'Oct 20'!$C6+'Nov 20'!$C6+'Dec 20'!$C6</f>
        <v>13307.4</v>
      </c>
      <c r="D6" s="142">
        <f>'Jan 20'!$D7+'Feb 20'!$D6+'Mar 20'!$D6+'Apr 20'!$D6+'May 20'!$D6+'Jun 20'!$D5+'Jul 20'!$D6+'Aug 20'!$D6+'Sept 20'!$D6+'Oct 20'!$D6+'Nov 20'!$D6+'Dec 20'!$D6</f>
        <v>543.59</v>
      </c>
      <c r="E6" s="143">
        <f>'Jan 20'!$E7+'Feb 20'!$E6+'Mar 20'!$E6+'Apr 20'!$E6+'May 20'!$E6+'Jun 20'!$E5+'Jul 20'!$E6+'Aug 20'!$E6+'Sept 20'!$E6+'Oct 20'!$E6+'Nov 20'!$E6+'Dec 20'!$E6</f>
        <v>6047.08</v>
      </c>
      <c r="F6" s="142">
        <f>'Jan 20'!$F7+'Feb 20'!$F6+'Mar 20'!$F6+'Apr 20'!$F6+'May 20'!$F6+'Jun 20'!$F5+'Jul 20'!$F6+'Aug 20'!$F6+'Sept 20'!$F6+'Oct 20'!$F6+'Nov 20'!$F6+'Dec 20'!$F6</f>
        <v>2025.95</v>
      </c>
      <c r="G6" s="142">
        <f>'Jan 20'!$G7+'Feb 20'!$G6+'Mar 20'!$G6+'Apr 20'!$G6+'May 20'!$G6+'Jun 20'!$G5+'Jul 20'!$G6+'Aug 20'!$G6+'Sept 20'!$G6+'Oct 20'!$G6+'Nov 20'!$G6+'Dec 20'!$G6</f>
        <v>0</v>
      </c>
      <c r="H6" s="142">
        <f>'Jan 20'!$H7+'Feb 20'!$H6+'Mar 20'!$H6+'Apr 20'!$H6+'May 20'!$H6+'Jun 20'!$H5+'Jul 20'!$H6+'Aug 20'!$H6+'Sept 20'!$H6+'Oct 20'!$H6+'Nov 20'!$H6+'Dec 20'!$H6</f>
        <v>0</v>
      </c>
      <c r="I6" s="142">
        <f>'Jan 20'!$I7+'Feb 20'!$I6+'Mar 20'!$I6+'Apr 20'!$I6+'May 20'!$I6+'Jun 20'!$I5+'Jul 20'!$I6+'Aug 20'!$I6+'Sept 20'!$I6+'Oct 20'!$I6+'Nov 20'!$I6+'Dec 20'!$I6</f>
        <v>5519.52</v>
      </c>
      <c r="J6" s="142">
        <f>'Jan 20'!$J7+'Feb 20'!$J6+'Mar 20'!$J6+'Apr 20'!$J6+'May 20'!$J6+'Jun 20'!$J5+'Jul 20'!$J6+'Aug 20'!$J6+'Sept 20'!$J6+'Oct 20'!$J6+'Nov 20'!$J6+'Dec 20'!$J6</f>
        <v>0</v>
      </c>
      <c r="K6" s="142">
        <f>'Jan 20'!$K7+'Feb 20'!$K6+'Mar 20'!$K6+'Apr 20'!$K6+'May 20'!$K6+'Jun 20'!$K5+'Jul 20'!$K6+'Aug 20'!$K6+'Sept 20'!$K6+'Oct 20'!$K6+'Nov 20'!$K6+'Dec 20'!$K6</f>
        <v>0</v>
      </c>
      <c r="L6" s="142">
        <f>'Jan 20'!$L7+'Feb 20'!$L6+'Mar 20'!$L6+'Apr 20'!$L6+'May 20'!$L6+'Jun 20'!$L5+'Jul 20'!$L6+'Aug 20'!$L6+'Sept 20'!$L6+'Oct 20'!$L6+'Nov 20'!$L6+'Dec 20'!$L6</f>
        <v>0</v>
      </c>
      <c r="M6" s="142">
        <f>'Jan 20'!$M7+'Feb 20'!$M6+'Mar 20'!$M6+'Apr 20'!$M6+'May 20'!$M6+'Jun 20'!$M5+'Jul 20'!$M6+'Aug 20'!$M6+'Sept 20'!$M6+'Oct 20'!$M6+'Nov 20'!$M6+'Dec 20'!$L6</f>
        <v>0</v>
      </c>
      <c r="N6" s="144">
        <f t="shared" si="0"/>
        <v>31690.07</v>
      </c>
    </row>
    <row r="7" spans="1:17" s="119" customFormat="1" ht="20.25" customHeight="1" x14ac:dyDescent="0.25">
      <c r="A7" s="120" t="s">
        <v>20</v>
      </c>
      <c r="B7" s="142" t="e">
        <f>'Jan 20'!$B8+'Feb 20'!$B7+'Mar 20'!$B7+'Apr 20'!$B7+'May 20'!#REF!+'Jun 20'!$B6+'Jul 20'!$B7+'Aug 20'!$B7+'Sept 20'!$B7+'Oct 20'!$B7+'Nov 20'!$B7+'Dec 20'!$B7</f>
        <v>#REF!</v>
      </c>
      <c r="C7" s="142">
        <f>'Jan 20'!$C8+'Feb 20'!$C7+'Mar 20'!$C7+'Apr 20'!$C7+'May 20'!$C7+'Jun 20'!$C6+'Jul 20'!$C7+'Aug 20'!$C7+'Sept 20'!$C7+'Oct 20'!$C7+'Nov 20'!$C7+'Dec 20'!$C7</f>
        <v>13307.4</v>
      </c>
      <c r="D7" s="142">
        <f>'Jan 20'!$D8+'Feb 20'!$D7+'Mar 20'!$D7+'Apr 20'!$D7+'May 20'!$D7+'Jun 20'!$D6+'Jul 20'!$D7+'Aug 20'!$D7+'Sept 20'!$D7+'Oct 20'!$D7+'Nov 20'!$D7+'Dec 20'!$D7</f>
        <v>0</v>
      </c>
      <c r="E7" s="143">
        <f>'Jan 20'!$E8+'Feb 20'!$E7+'Mar 20'!$E7+'Apr 20'!$E7+'May 20'!$E7+'Jun 20'!$E6+'Jul 20'!$E7+'Aug 20'!$E7+'Sept 20'!$E7+'Oct 20'!$E7+'Nov 20'!$E7+'Dec 20'!$E7</f>
        <v>1074.97</v>
      </c>
      <c r="F7" s="142">
        <f>'Jan 20'!$F8+'Feb 20'!$F7+'Mar 20'!$F7+'Apr 20'!$F7+'May 20'!$F7+'Jun 20'!$F6+'Jul 20'!$F7+'Aug 20'!$F7+'Sept 20'!$F7+'Oct 20'!$F7+'Nov 20'!$F7+'Dec 20'!$F7</f>
        <v>0</v>
      </c>
      <c r="G7" s="142">
        <f>'Jan 20'!$G8+'Feb 20'!$G7+'Mar 20'!$G7+'Apr 20'!$G7+'May 20'!$G7+'Jun 20'!$G6+'Jul 20'!$G7+'Aug 20'!$G7+'Sept 20'!$G7+'Oct 20'!$G7+'Nov 20'!$G7+'Dec 20'!$G7</f>
        <v>7359.3600000000006</v>
      </c>
      <c r="H7" s="142">
        <f>'Jan 20'!$H8+'Feb 20'!$H7+'Mar 20'!$H7+'Apr 20'!$H7+'May 20'!$H7+'Jun 20'!$H6+'Jul 20'!$H7+'Aug 20'!$H7+'Sept 20'!$H7+'Oct 20'!$H7+'Nov 20'!$H7+'Dec 20'!$H7</f>
        <v>0</v>
      </c>
      <c r="I7" s="142">
        <f>'Jan 20'!$I8+'Feb 20'!$I7+'Mar 20'!$I7+'Apr 20'!$I7+'May 20'!$I7+'Jun 20'!$I6+'Jul 20'!$I7+'Aug 20'!$I7+'Sept 20'!$I7+'Oct 20'!$I7+'Nov 20'!$I7+'Dec 20'!$I7</f>
        <v>1034.92</v>
      </c>
      <c r="J7" s="142">
        <f>'Jan 20'!$J8+'Feb 20'!$J7+'Mar 20'!$J7+'Apr 20'!$J7+'May 20'!$J7+'Jun 20'!$J6+'Jul 20'!$J7+'Aug 20'!$J7+'Sept 20'!$J7+'Oct 20'!$J7+'Nov 20'!$J7+'Dec 20'!$J7</f>
        <v>0</v>
      </c>
      <c r="K7" s="142">
        <f>'Jan 20'!$K8+'Feb 20'!$K7+'Mar 20'!$K7+'Apr 20'!$K7+'May 20'!$K7+'Jun 20'!$K6+'Jul 20'!$K7+'Aug 20'!$K7+'Sept 20'!$K7+'Oct 20'!$K7+'Nov 20'!$K7+'Dec 20'!$K7</f>
        <v>0</v>
      </c>
      <c r="L7" s="142">
        <f>'Jan 20'!$L8+'Feb 20'!$L7+'Mar 20'!$L7+'Apr 20'!$L7+'May 20'!$L7+'Jun 20'!$L6+'Jul 20'!$L7+'Aug 20'!$L7+'Sept 20'!$L7+'Oct 20'!$L7+'Nov 20'!$L7+'Dec 20'!$L7</f>
        <v>0</v>
      </c>
      <c r="M7" s="142">
        <f>'Jan 20'!$M8+'Feb 20'!$M7+'Mar 20'!$M7+'Apr 20'!$M7+'May 20'!$M7+'Jun 20'!$M6+'Jul 20'!$M7+'Aug 20'!$M7+'Sept 20'!$M7+'Oct 20'!$M7+'Nov 20'!$M7+'Dec 20'!$M7</f>
        <v>0</v>
      </c>
      <c r="N7" s="144" t="e">
        <f t="shared" si="0"/>
        <v>#REF!</v>
      </c>
    </row>
    <row r="8" spans="1:17" s="119" customFormat="1" ht="20.25" customHeight="1" x14ac:dyDescent="0.25">
      <c r="A8" s="120" t="s">
        <v>86</v>
      </c>
      <c r="B8" s="142">
        <f>'Jan 20'!$B9+'Feb 20'!$B8+'Mar 20'!$B8+'Apr 20'!$B8+'May 20'!$B7+'Jun 20'!$B7+'Jul 20'!$B8+'Aug 20'!$B8+'Sept 20'!$B8+'Oct 20'!$B8+'Nov 20'!$B8+'Dec 20'!$B8</f>
        <v>4556.1000000000004</v>
      </c>
      <c r="C8" s="142">
        <f>'Jan 20'!$C9+'Feb 20'!$C8+'Mar 20'!$C8+'Apr 20'!$C8+'May 20'!$C8+'Jun 20'!$C7+'Jul 20'!$C8+'Aug 20'!$C8+'Sept 20'!$C8+'Oct 20'!$C8+'Nov 20'!$C8+'Dec 20'!$C8</f>
        <v>13307.4</v>
      </c>
      <c r="D8" s="142">
        <f>'Jan 20'!$D9+'Feb 20'!$D8+'Mar 20'!$D8+'Apr 20'!$D8+'May 20'!$D8+'Jun 20'!$D7+'Jul 20'!$D8+'Aug 20'!$D8+'Sept 20'!$D8+'Oct 20'!$D8+'Nov 20'!$D8+'Dec 20'!$D8</f>
        <v>0</v>
      </c>
      <c r="E8" s="143">
        <f>'Jan 20'!$E9+'Feb 20'!$E8+'Mar 20'!$E8+'Apr 20'!$E8+'May 20'!$E8+'Jun 20'!$E7+'Jul 20'!$E8+'Aug 20'!$E8+'Sept 20'!$E8+'Oct 20'!$E8+'Nov 20'!$E8+'Dec 20'!$E8</f>
        <v>0</v>
      </c>
      <c r="F8" s="142">
        <f>'Jan 20'!$F9+'Feb 20'!$F8+'Mar 20'!$F8+'Apr 20'!$F8+'May 20'!$F8+'Jun 20'!$F7+'Jul 20'!$F8+'Aug 20'!$F8+'Sept 20'!$F8+'Oct 20'!$F8+'Nov 20'!$F8+'Dec 20'!$F8</f>
        <v>0</v>
      </c>
      <c r="G8" s="142">
        <f>'Jan 20'!$G9+'Feb 20'!$G8+'Mar 20'!$G8+'Apr 20'!$G8+'May 20'!$G8+'Jun 20'!$G7+'Jul 20'!$G8+'Aug 20'!$G8+'Sept 20'!$G8+'Oct 20'!$G8+'Nov 20'!$G8+'Dec 20'!$G8</f>
        <v>0</v>
      </c>
      <c r="H8" s="142">
        <f>'Jan 20'!$H9+'Feb 20'!$H8+'Mar 20'!$H8+'Apr 20'!$H8+'May 20'!$H8+'Jun 20'!$H7+'Jul 20'!$H8+'Aug 20'!$H8+'Sept 20'!$H8+'Oct 20'!$H8+'Nov 20'!$H8+'Dec 20'!$H8</f>
        <v>0</v>
      </c>
      <c r="I8" s="142">
        <f>'Jan 20'!$I9+'Feb 20'!$I8+'Mar 20'!$I8+'Apr 20'!$I8+'May 20'!$I8+'Jun 20'!$I7+'Jul 20'!$I8+'Aug 20'!$I8+'Sept 20'!$I8+'Oct 20'!$I8+'Nov 20'!$I8+'Dec 20'!$I8</f>
        <v>0</v>
      </c>
      <c r="J8" s="142">
        <f>'Jan 20'!$J9+'Feb 20'!$J8+'Mar 20'!$J8+'Apr 20'!$J8+'May 20'!$J8+'Jun 20'!$J7+'Jul 20'!$J8+'Aug 20'!$J8+'Sept 20'!$J8+'Oct 20'!$J8+'Nov 20'!$J8+'Dec 20'!$J8</f>
        <v>0</v>
      </c>
      <c r="K8" s="142">
        <f>'Jan 20'!$K9+'Feb 20'!$K8+'Mar 20'!$K8+'Apr 20'!$K8+'May 20'!$K8+'Jun 20'!$K7+'Jul 20'!$K8+'Aug 20'!$K8+'Sept 20'!$K8+'Oct 20'!$K8+'Nov 20'!$K8+'Dec 20'!$K8</f>
        <v>0</v>
      </c>
      <c r="L8" s="142">
        <f>'Jan 20'!$L9+'Feb 20'!$L8+'Mar 20'!$L8+'Apr 20'!$L8+'May 20'!$L8+'Jun 20'!$L7+'Jul 20'!$L8+'Aug 20'!$L8+'Sept 20'!$L8+'Oct 20'!$L8+'Nov 20'!$L8+'Dec 20'!$L8</f>
        <v>0</v>
      </c>
      <c r="M8" s="142">
        <f>'Jan 20'!$M9+'Feb 20'!$M8+'Mar 20'!$M8+'Apr 20'!$M8+'May 20'!$M8+'Jun 20'!$M7+'Jul 20'!$M8+'Aug 20'!$M8+'Sept 20'!$M8+'Oct 20'!$M8+'Nov 20'!$M8+'Dec 20'!$L8</f>
        <v>0</v>
      </c>
      <c r="N8" s="144">
        <f t="shared" si="0"/>
        <v>17863.5</v>
      </c>
    </row>
    <row r="9" spans="1:17" s="119" customFormat="1" ht="20.25" customHeight="1" x14ac:dyDescent="0.25">
      <c r="A9" s="141" t="s">
        <v>87</v>
      </c>
      <c r="B9" s="142" t="e">
        <f>'Jan 20'!$B10+'Feb 20'!#REF!+'Mar 20'!$B9+'Apr 20'!$B9+'May 20'!$B9+'Jun 20'!$B8+'Jul 20'!$B9+'Aug 20'!$B9+'Sept 20'!$B9+'Oct 20'!$B9+'Nov 20'!$B9+'Dec 20'!$B9</f>
        <v>#REF!</v>
      </c>
      <c r="C9" s="142">
        <f>'Jan 20'!$C10+'Feb 20'!$C9+'Mar 20'!$C9+'Apr 20'!$C9+'May 20'!$C9+'Jun 20'!$C8+'Jul 20'!$C9+'Aug 20'!$C9+'Sept 20'!$C9+'Oct 20'!$C9+'Nov 20'!$C9+'Dec 20'!$C9</f>
        <v>13307.4</v>
      </c>
      <c r="D9" s="142">
        <f>'Jan 20'!$D10+'Feb 20'!$D9+'Mar 20'!$D9+'Apr 20'!$D9+'May 20'!$D9+'Jun 20'!$D8+'Jul 20'!$D9+'Aug 20'!$D9+'Sept 20'!$D9+'Oct 20'!$D9+'Nov 20'!$D9+'Dec 20'!$D9</f>
        <v>0</v>
      </c>
      <c r="E9" s="143">
        <f>'Jan 20'!$E10+'Feb 20'!$E9+'Mar 20'!$E9+'Apr 20'!$E9+'May 20'!$E9+'Jun 20'!$E8+'Jul 20'!$E9+'Aug 20'!$E9+'Sept 20'!$E9+'Oct 20'!$E9+'Nov 20'!$E9+'Dec 20'!$E9</f>
        <v>0</v>
      </c>
      <c r="F9" s="142">
        <f>'Jan 20'!$F10+'Feb 20'!$F9+'Mar 20'!$F9+'Apr 20'!$F9+'May 20'!$F9+'Jun 20'!$F8+'Jul 20'!$F9+'Aug 20'!$F9+'Sept 20'!$F9+'Oct 20'!$F9+'Nov 20'!$F9+'Dec 20'!$F9</f>
        <v>0</v>
      </c>
      <c r="G9" s="142">
        <f>'Jan 20'!$G10+'Feb 20'!$G9+'Mar 20'!$G9+'Apr 20'!$G9+'May 20'!$G9+'Jun 20'!$G8+'Jul 20'!$G9+'Aug 20'!$G9+'Sept 20'!$G9+'Oct 20'!$G9+'Nov 20'!$G9+'Dec 20'!$G9</f>
        <v>0</v>
      </c>
      <c r="H9" s="142">
        <f>'Jan 20'!$H10+'Feb 20'!$H9+'Mar 20'!$H9+'Apr 20'!$H9+'May 20'!$H9+'Jun 20'!$H8+'Jul 20'!$H9+'Aug 20'!$H9+'Sept 20'!$H9+'Oct 20'!$H9+'Nov 20'!$H9+'Dec 20'!$H9</f>
        <v>0</v>
      </c>
      <c r="I9" s="142">
        <f>'Jan 20'!$I10+'Feb 20'!$I9+'Mar 20'!$I9+'Apr 20'!$I9+'May 20'!$I9+'Jun 20'!$I8+'Jul 20'!$I9+'Aug 20'!$I9+'Sept 20'!$I9+'Oct 20'!$I9+'Nov 20'!$I9+'Dec 20'!$I9</f>
        <v>0</v>
      </c>
      <c r="J9" s="142">
        <f>'Jan 20'!$J10+'Feb 20'!$J9+'Mar 20'!$J9+'Apr 20'!$J9+'May 20'!$J9+'Jun 20'!$J8+'Jul 20'!$J9+'Aug 20'!$J9+'Sept 20'!$J9+'Oct 20'!$J9+'Nov 20'!$J9+'Dec 20'!$J9</f>
        <v>0</v>
      </c>
      <c r="K9" s="142">
        <f>'Jan 20'!$K10+'Feb 20'!$K9+'Mar 20'!$K9+'Apr 20'!$K9+'May 20'!$K9+'Jun 20'!$K8+'Jul 20'!$K9+'Aug 20'!$K9+'Sept 20'!$K9+'Oct 20'!$K9+'Nov 20'!$K9+'Dec 20'!$K9</f>
        <v>0</v>
      </c>
      <c r="L9" s="142">
        <f>'Jan 20'!$L10+'Feb 20'!$L9+'Mar 20'!$L9+'Apr 20'!$L9+'May 20'!$L9+'Jun 20'!$L8+'Jul 20'!$L9+'Aug 20'!$L9+'Sept 20'!$L9+'Oct 20'!$L9+'Nov 20'!$L9+'Dec 20'!$L9</f>
        <v>0</v>
      </c>
      <c r="M9" s="142">
        <f>'Jan 20'!$M10+'Feb 20'!$M9+'Mar 20'!$M9+'Apr 20'!$M9+'May 20'!$M9+'Jun 20'!$M8+'Jul 20'!$M9+'Aug 20'!$M9+'Sept 20'!$M9+'Oct 20'!$M9+'Nov 20'!$M9+'Dec 20'!$M9</f>
        <v>0</v>
      </c>
      <c r="N9" s="144" t="e">
        <f t="shared" si="0"/>
        <v>#REF!</v>
      </c>
    </row>
    <row r="10" spans="1:17" s="119" customFormat="1" ht="20.25" customHeight="1" x14ac:dyDescent="0.25">
      <c r="A10" s="120" t="s">
        <v>23</v>
      </c>
      <c r="B10" s="142">
        <f>'Jan 20'!$B11+'Feb 20'!$B9+'Mar 20'!$B10+'Apr 20'!$B10+'May 20'!$B10+'Jun 20'!$B9+'Jul 20'!$B10+'Aug 20'!$B10+'Sept 20'!$B10+'Oct 20'!$B10+'Nov 20'!$B10+'Dec 20'!$B10</f>
        <v>3546.5300000000007</v>
      </c>
      <c r="C10" s="142">
        <f>'Jan 20'!$C11+'Feb 20'!$C10+'Mar 20'!$C10+'Apr 20'!$C10+'May 20'!$C10+'Jun 20'!$C9+'Jul 20'!$C10+'Aug 20'!$C10+'Sept 20'!$C10+'Oct 20'!$C10+'Nov 20'!$C10+'Dec 20'!$C10</f>
        <v>13307.4</v>
      </c>
      <c r="D10" s="142">
        <f>'Jan 20'!$D11+'Feb 20'!$D10+'Mar 20'!$D10+'Apr 20'!$D10+'May 20'!$D10+'Jun 20'!$D9+'Jul 20'!$D10+'Aug 20'!$D10+'Sept 20'!$D10+'Oct 20'!$D10+'Nov 20'!$D10+'Dec 20'!$D10</f>
        <v>599.72</v>
      </c>
      <c r="E10" s="143">
        <f>'Jan 20'!$E11+'Feb 20'!$E10+'Mar 20'!$E10+'Apr 20'!$E10+'May 20'!$E10+'Jun 20'!$E9+'Jul 20'!$E10+'Aug 20'!$E10+'Sept 20'!$E10+'Oct 20'!$E10+'Nov 20'!$E10+'Dec 20'!$E10</f>
        <v>0</v>
      </c>
      <c r="F10" s="142">
        <f>'Jan 20'!$F11+'Feb 20'!$F10+'Mar 20'!$F10+'Apr 20'!$F10+'May 20'!$F10+'Jun 20'!$F9+'Jul 20'!$F10+'Aug 20'!$F10+'Sept 20'!$F10+'Oct 20'!$F10+'Nov 20'!$F10+'Dec 20'!$F10</f>
        <v>0</v>
      </c>
      <c r="G10" s="142">
        <f>'Jan 20'!$G11+'Feb 20'!$G10+'Mar 20'!$G10+'Apr 20'!$G10+'May 20'!$G10+'Jun 20'!$G9+'Jul 20'!$G10+'Aug 20'!$G10+'Sept 20'!$G10+'Oct 20'!$G10+'Nov 20'!$G10+'Dec 20'!$G10</f>
        <v>0</v>
      </c>
      <c r="H10" s="142">
        <f>'Jan 20'!$H11+'Feb 20'!$H10+'Mar 20'!$H10+'Apr 20'!$H10+'May 20'!$H10+'Jun 20'!$H9+'Jul 20'!$H10+'Aug 20'!$H10+'Sept 20'!$H10+'Oct 20'!$H10+'Nov 20'!$H10+'Dec 20'!$H10</f>
        <v>0</v>
      </c>
      <c r="I10" s="142">
        <f>'Jan 20'!$I11+'Feb 20'!$I10+'Mar 20'!$I10+'Apr 20'!$I10+'May 20'!$I10+'Jun 20'!$I9+'Jul 20'!$I10+'Aug 20'!$I10+'Sept 20'!$I10+'Oct 20'!$I10+'Nov 20'!$I10+'Dec 20'!$I10</f>
        <v>0</v>
      </c>
      <c r="J10" s="142">
        <f>'Jan 20'!$J11+'Feb 20'!$J10+'Mar 20'!$J10+'Apr 20'!$J10+'May 20'!$J10+'Jun 20'!$J9+'Jul 20'!$J10+'Aug 20'!$J10+'Sept 20'!$J10+'Oct 20'!$J10+'Nov 20'!$J10+'Dec 20'!$J10</f>
        <v>689.94</v>
      </c>
      <c r="K10" s="142">
        <f>'Jan 20'!$K11+'Feb 20'!$K10+'Mar 20'!$K10+'Apr 20'!$K10+'May 20'!$K10+'Jun 20'!$K9+'Jul 20'!$K10+'Aug 20'!$K10+'Sept 20'!$K10+'Oct 20'!$K10+'Nov 20'!$K10+'Dec 20'!$K10</f>
        <v>0</v>
      </c>
      <c r="L10" s="142">
        <f>'Jan 20'!$L11+'Feb 20'!$L10+'Mar 20'!$L10+'Apr 20'!$L10+'May 20'!$L10+'Jun 20'!$L9+'Jul 20'!$L10+'Aug 20'!$L10+'Sept 20'!$L10+'Oct 20'!$L10+'Nov 20'!$L10+'Dec 20'!$L10</f>
        <v>119.55</v>
      </c>
      <c r="M10" s="142">
        <f>'Jan 20'!$M11+'Feb 20'!$M10+'Mar 20'!$M10+'Apr 20'!$M10+'May 20'!$M10+'Jun 20'!$M9+'Jul 20'!$M10+'Aug 20'!$M10+'Sept 20'!$M10+'Oct 20'!$M10+'Nov 20'!$M10+'Dec 20'!$M10</f>
        <v>0</v>
      </c>
      <c r="N10" s="144">
        <f t="shared" si="0"/>
        <v>18263.14</v>
      </c>
    </row>
    <row r="11" spans="1:17" s="119" customFormat="1" ht="20.25" customHeight="1" x14ac:dyDescent="0.25">
      <c r="A11" s="141" t="s">
        <v>24</v>
      </c>
      <c r="B11" s="142" t="e">
        <f>'Jan 20'!$B13+'Feb 20'!$B11+'Mar 20'!$B11+'Apr 20'!$B11+'May 20'!#REF!+'Jun 20'!$B10+'Jul 20'!$B11+'Aug 20'!$B11+'Sept 20'!$B11+'Oct 20'!$B11+'Nov 20'!$B11+'Dec 20'!$B11</f>
        <v>#REF!</v>
      </c>
      <c r="C11" s="142">
        <f>'Jan 20'!$C13+'Feb 20'!$C11+'Mar 20'!$C11+'Apr 20'!$C11+'May 20'!$C11+'Jun 20'!$C10+'Jul 20'!$C11+'Aug 20'!$C11+'Sept 20'!$C11+'Oct 20'!$C11+'Nov 20'!$C11+'Dec 20'!$C11</f>
        <v>13307.4</v>
      </c>
      <c r="D11" s="142">
        <f>'Jan 20'!$D13+'Feb 20'!$D11+'Mar 20'!$D11+'Apr 20'!$D11+'May 20'!$D11+'Jun 20'!$D10+'Jul 20'!$D11+'Aug 20'!$D11+'Sept 20'!$D11+'Oct 20'!$D11+'Nov 20'!$D11+'Dec 20'!$D11</f>
        <v>0</v>
      </c>
      <c r="E11" s="143" t="e">
        <f>'Jan 20'!$E13+'Feb 20'!$E11+'Mar 20'!$E11+'Apr 20'!#REF!+'Apr 20'!$E11+'Jun 20'!$E10+'Jul 20'!$E11+'Aug 20'!$E11+'Sept 20'!$E11+'Oct 20'!$E11+'Nov 20'!$E11+'Dec 20'!$E11</f>
        <v>#REF!</v>
      </c>
      <c r="F11" s="142">
        <f>'Jan 20'!$F13+'Feb 20'!$F11+'Mar 20'!$F11+'Apr 20'!$F11+'May 20'!$F11+'Jun 20'!$F10+'Jul 20'!$F11+'Aug 20'!$F11+'Sept 20'!$F11+'Oct 20'!$F11+'Nov 20'!$F11+'Dec 20'!$F11</f>
        <v>0</v>
      </c>
      <c r="G11" s="142">
        <f>'Jan 20'!$G13+'Feb 20'!$G11+'Mar 20'!$G11+'Apr 20'!$G11+'May 20'!$G11+'Jun 20'!$G10+'Jul 20'!$G11+'Aug 20'!$G11+'Sept 20'!$G11+'Oct 20'!$G11+'Nov 20'!$G11+'Dec 20'!$G11</f>
        <v>0</v>
      </c>
      <c r="H11" s="142">
        <f>'Jan 20'!$H13+'Feb 20'!$H11+'Mar 20'!$H11+'Apr 20'!$H11+'May 20'!$H11+'Jun 20'!$H10+'Jul 20'!$H11+'Aug 20'!$H11+'Sept 20'!$H11+'Oct 20'!$H11+'Nov 20'!$H11+'Dec 20'!$H11</f>
        <v>0</v>
      </c>
      <c r="I11" s="142">
        <f>'Jan 20'!$I13+'Feb 20'!$I11+'Mar 20'!$I11+'Apr 20'!$I11+'May 20'!$I11+'Jun 20'!$I10+'Jul 20'!$I11+'Aug 20'!$I11+'Sept 20'!$I11+'Oct 20'!$I11+'Nov 20'!$I11+'Dec 20'!$I11</f>
        <v>0</v>
      </c>
      <c r="J11" s="142">
        <f>'Jan 20'!$J13+'Feb 20'!$J11+'Mar 20'!$J11+'Apr 20'!$J11+'May 20'!$J11+'Jun 20'!$J10+'Jul 20'!$J11+'Aug 20'!$J11+'Sept 20'!$J11+'Oct 20'!$J11+'Nov 20'!$J11+'Dec 20'!$J11</f>
        <v>1862.84</v>
      </c>
      <c r="K11" s="142">
        <f>'Jan 20'!$K13+'Feb 20'!$K11+'Mar 20'!$K11+'Apr 20'!$K11+'May 20'!$K11+'Jun 20'!$K10+'Jul 20'!$K11+'Aug 20'!$K11+'Sept 20'!$K11+'Oct 20'!$K11+'Nov 20'!$K11+'Dec 20'!$K11</f>
        <v>637.25</v>
      </c>
      <c r="L11" s="142">
        <f>'Jan 20'!$L13+'Feb 20'!$L11+'Mar 20'!$L11+'Apr 20'!$L11+'May 20'!$L11+'Jun 20'!$L10+'Jul 20'!$L11+'Aug 20'!$L11+'Sept 20'!$L11+'Oct 20'!$L11+'Nov 20'!$L11+'Dec 20'!$L11</f>
        <v>355.46000000000004</v>
      </c>
      <c r="M11" s="142">
        <f>'Jan 20'!$M13+'Feb 20'!$M11+'Mar 20'!$M11+'Apr 20'!$M11+'May 20'!$M11+'Jun 20'!$M10+'Jul 20'!$M11+'Aug 20'!$M11+'Sept 20'!$M11+'Oct 20'!$M11+'Nov 20'!$M11+'Dec 20'!$L11</f>
        <v>0</v>
      </c>
      <c r="N11" s="144" t="e">
        <f t="shared" si="0"/>
        <v>#REF!</v>
      </c>
    </row>
    <row r="12" spans="1:17" s="119" customFormat="1" ht="20.25" customHeight="1" x14ac:dyDescent="0.25">
      <c r="A12" s="120" t="s">
        <v>26</v>
      </c>
      <c r="B12" s="142">
        <f>'Jan 20'!$B14+'Feb 20'!$B12+'Mar 20'!$B12+'Apr 20'!$B12+'May 20'!$B11+'Jun 20'!$B11+'Jul 20'!$B12+'Aug 20'!$B12+'Sept 20'!$B12+'Oct 20'!$B12+'Nov 20'!$B12+'Dec 20'!$B12</f>
        <v>4608.0599999999995</v>
      </c>
      <c r="C12" s="142">
        <f>'Jan 20'!$C14+'Feb 20'!$C12+'Mar 20'!$C12+'Apr 20'!$C12+'May 20'!$C12+'Jun 20'!$C11+'Jul 20'!$C12+'Aug 20'!$C12+'Sept 20'!$C12+'Oct 20'!$C12+'Nov 20'!$C12+'Dec 20'!$C12</f>
        <v>13307.4</v>
      </c>
      <c r="D12" s="142">
        <f>'Jan 20'!$D14+'Feb 20'!$D12+'Mar 20'!$D12+'Apr 20'!$D12+'May 20'!$D12+'Jun 20'!$D11+'Jul 20'!$D12+'Aug 20'!$D12+'Sept 20'!$D12+'Oct 20'!$D12+'Nov 20'!$D12+'Dec 20'!$D12</f>
        <v>599.72</v>
      </c>
      <c r="E12" s="143">
        <f>'Jan 20'!$E14+'Feb 20'!$E12+'Mar 20'!$E12+'Apr 20'!$E12+'May 20'!$E12+'Jun 20'!$E11+'Jul 20'!$E12+'Aug 20'!$E12+'Sept 20'!$E12+'Oct 20'!$E12+'Nov 20'!$E12+'Dec 20'!$E12</f>
        <v>559.26</v>
      </c>
      <c r="F12" s="142">
        <f>'Jan 20'!$F14+'Feb 20'!$F12+'Mar 20'!$F12+'Apr 20'!$F12+'May 20'!$F12+'Jun 20'!$F11+'Jul 20'!$F12+'Aug 20'!$F12+'Sept 20'!$F12+'Oct 20'!$F12+'Nov 20'!$F12+'Dec 20'!$F12</f>
        <v>0</v>
      </c>
      <c r="G12" s="142">
        <f>'Jan 20'!$G14+'Feb 20'!$G12+'Mar 20'!$G12+'Apr 20'!$G12+'May 20'!$G12+'Jun 20'!$G11+'Jul 20'!$G12+'Aug 20'!$G12+'Sept 20'!$G12+'Oct 20'!$G12+'Nov 20'!$G12+'Dec 20'!$G12</f>
        <v>0</v>
      </c>
      <c r="H12" s="142">
        <f>'Jan 20'!$H14+'Feb 20'!$H12+'Mar 20'!$H12+'Apr 20'!$H12+'May 20'!$H12+'Jun 20'!$H11+'Jul 20'!$H12+'Aug 20'!$H12+'Sept 20'!$H12+'Oct 20'!$H12+'Nov 20'!$H12+'Dec 20'!$H12</f>
        <v>0</v>
      </c>
      <c r="I12" s="142">
        <f>'Jan 20'!$I14+'Feb 20'!$I12+'Mar 20'!$I12+'Apr 20'!$I12+'May 20'!$I12+'Jun 20'!$I11+'Jul 20'!$I12+'Aug 20'!$I12+'Sept 20'!$I12+'Oct 20'!$I12+'Nov 20'!$I12+'Dec 20'!$I12</f>
        <v>0</v>
      </c>
      <c r="J12" s="142">
        <f>'Jan 20'!$J14+'Feb 20'!$J12+'Mar 20'!$J12+'Apr 20'!$J12+'May 20'!$J12+'Jun 20'!$J11+'Jul 20'!$J12+'Aug 20'!$J12+'Sept 20'!$J12+'Oct 20'!$J12+'Nov 20'!$J12+'Dec 20'!$J12</f>
        <v>2046.8300000000002</v>
      </c>
      <c r="K12" s="142">
        <f>'Jan 20'!$K14+'Feb 20'!$K12+'Mar 20'!$K12+'Apr 20'!$K12+'May 20'!$K12+'Jun 20'!$K11+'Jul 20'!$K12+'Aug 20'!$K12+'Sept 20'!$K12+'Oct 20'!$K12+'Nov 20'!$K12+'Dec 20'!$K12</f>
        <v>0</v>
      </c>
      <c r="L12" s="142">
        <f>'Jan 20'!$L14+'Feb 20'!$L12+'Mar 20'!$L12+'Apr 20'!$L12+'May 20'!$L12+'Jun 20'!$L11+'Jul 20'!$L12+'Aug 20'!$L12+'Sept 20'!$L12+'Oct 20'!$L12+'Nov 20'!$L12+'Dec 20'!$L12</f>
        <v>0</v>
      </c>
      <c r="M12" s="142">
        <f>'Jan 20'!$M14+'Feb 20'!$M12+'Mar 20'!$M12+'Apr 20'!$M12+'May 20'!$M12+'Jun 20'!$M11+'Jul 20'!$M12+'Aug 20'!$M12+'Sept 20'!$M12+'Oct 20'!$M12+'Nov 20'!$M12+'Dec 20'!$L12</f>
        <v>0</v>
      </c>
      <c r="N12" s="144">
        <f t="shared" si="0"/>
        <v>21121.27</v>
      </c>
    </row>
    <row r="13" spans="1:17" s="119" customFormat="1" ht="20.25" customHeight="1" x14ac:dyDescent="0.25">
      <c r="A13" s="141" t="s">
        <v>27</v>
      </c>
      <c r="B13" s="142" t="e">
        <f>'Jan 20'!$B15+'Feb 20'!#REF!+'Mar 20'!$B13+'Apr 20'!$B13+'May 20'!$B12+'Jun 20'!$B12+'Jul 20'!$B13+'Aug 20'!$B13+'Sept 20'!$B13+'Oct 20'!$B13+'Nov 20'!$B13+'Dec 20'!$B13</f>
        <v>#REF!</v>
      </c>
      <c r="C13" s="142">
        <f>'Jan 20'!$C15+'Feb 20'!$C13+'Mar 20'!$C13+'Apr 20'!$C13+'May 20'!$C13+'Jun 20'!$C12+'Jul 20'!$C13+'Aug 20'!$C13+'Sept 20'!$C13+'Oct 20'!$C13+'Nov 20'!$C13+'Dec 20'!$C13</f>
        <v>13307.4</v>
      </c>
      <c r="D13" s="142">
        <f>'Jan 20'!$D15+'Feb 20'!$D13+'Mar 20'!$D13+'Apr 20'!$D13+'May 20'!$D13+'Jun 20'!$D12+'Jul 20'!$D13+'Aug 20'!$D13+'Sept 20'!$D13+'Oct 20'!$D13+'Nov 20'!$D13+'Dec 20'!$D13</f>
        <v>1428.93</v>
      </c>
      <c r="E13" s="143">
        <f>'Jan 20'!$E15+'Feb 20'!$E13+'Mar 20'!$E13+'Apr 20'!$E13+'May 20'!$E13+'Jun 20'!$E12+'Jul 20'!$E13+'Aug 20'!$E13+'Sept 20'!$E13+'Oct 20'!$E13+'Nov 20'!$E13+'Dec 20'!$E13</f>
        <v>465.57</v>
      </c>
      <c r="F13" s="142">
        <f>'Jan 20'!$F15+'Feb 20'!$F13+'Mar 20'!$F13+'Apr 20'!$F13+'May 20'!$F13+'Jun 20'!$F12+'Jul 20'!$F13+'Aug 20'!$F13+'Sept 20'!$F13+'Oct 20'!$F13+'Nov 20'!$F13+'Dec 20'!$F13</f>
        <v>1958.12</v>
      </c>
      <c r="G13" s="142">
        <f>'Jan 20'!$G15+'Feb 20'!$G13+'Mar 20'!$G13+'Apr 20'!$G13+'May 20'!$G13+'Jun 20'!$G12+'Jul 20'!$G13+'Aug 20'!$G13+'Sept 20'!$G13+'Oct 20'!$G13+'Nov 20'!$G13+'Dec 20'!$G13</f>
        <v>0</v>
      </c>
      <c r="H13" s="142">
        <f>'Jan 20'!$H15+'Feb 20'!$H13+'Mar 20'!$H13+'Apr 20'!$H13+'May 20'!$H13+'Jun 20'!$H12+'Jul 20'!$H13+'Aug 20'!$H13+'Sept 20'!$H13+'Oct 20'!$H13+'Nov 20'!$H13+'Dec 20'!$H13</f>
        <v>0</v>
      </c>
      <c r="I13" s="142">
        <f>'Jan 20'!$I15+'Feb 20'!$I13+'Mar 20'!$I13+'Apr 20'!$I13+'May 20'!$I13+'Jun 20'!$I12+'Jul 20'!$I13+'Aug 20'!$I13+'Sept 20'!$I13+'Oct 20'!$I13+'Nov 20'!$I13+'Dec 20'!$I13</f>
        <v>0</v>
      </c>
      <c r="J13" s="142">
        <f>'Jan 20'!$J15+'Feb 20'!$J13+'Mar 20'!$J13+'Apr 20'!$J13+'May 20'!$J13+'Jun 20'!$J12+'Jul 20'!$J13+'Aug 20'!$J13+'Sept 20'!$J13+'Oct 20'!$J13+'Nov 20'!$J13+'Dec 20'!$J13</f>
        <v>1609.8600000000001</v>
      </c>
      <c r="K13" s="142">
        <f>'Jan 20'!$K15+'Feb 20'!$K13+'Mar 20'!$K13+'Apr 20'!$K13+'May 20'!$K13+'Jun 20'!$K12+'Jul 20'!$K13+'Aug 20'!$K13+'Sept 20'!$K13+'Oct 20'!$K13+'Nov 20'!$K13+'Dec 20'!$K13</f>
        <v>125</v>
      </c>
      <c r="L13" s="142">
        <f>'Jan 20'!$L15+'Feb 20'!$L13+'Mar 20'!$L13+'Apr 20'!$L13+'May 20'!$L13+'Jun 20'!$L12+'Jul 20'!$L13+'Aug 20'!$L13+'Sept 20'!$L13+'Oct 20'!$L13+'Nov 20'!$L13+'Dec 20'!$L13</f>
        <v>0</v>
      </c>
      <c r="M13" s="142">
        <f>'Jan 20'!$M15+'Feb 20'!$M13+'Mar 20'!$M13+'Apr 20'!$M13+'May 20'!$M13+'Jun 20'!$M12+'Jul 20'!$M13+'Aug 20'!$M13+'Sept 20'!$M13+'Oct 20'!$M13+'Nov 20'!$M13+'Dec 20'!$L13</f>
        <v>0</v>
      </c>
      <c r="N13" s="144" t="e">
        <f t="shared" si="0"/>
        <v>#REF!</v>
      </c>
    </row>
    <row r="14" spans="1:17" s="119" customFormat="1" ht="20.25" customHeight="1" x14ac:dyDescent="0.25">
      <c r="A14" s="120" t="s">
        <v>88</v>
      </c>
      <c r="B14" s="142" t="e">
        <f>'Jan 20'!#REF!+'Feb 20'!$B13+'Mar 20'!$B14+'Apr 20'!$B14+'May 20'!$B13+'Jun 20'!$B13+'Jul 20'!$B14+'Aug 20'!$B14+'Sept 20'!$B14+'Oct 20'!$B14+'Nov 20'!$B14+'Dec 20'!$B14</f>
        <v>#REF!</v>
      </c>
      <c r="C14" s="142" t="e">
        <f>'Jan 20'!#REF!+'Feb 20'!$C14+'Mar 20'!$C14+'Apr 20'!$C14+'May 20'!$C14+'Jun 20'!$C13+'Jul 20'!$C14+'Aug 20'!$C14+'Sept 20'!$C14+'Oct 20'!$C14+'Nov 20'!$C14+'Dec 20'!$C14</f>
        <v>#REF!</v>
      </c>
      <c r="D14" s="142" t="e">
        <f>'Jan 20'!#REF!+'Feb 20'!$D14+'Mar 20'!$D14+'Apr 20'!$D14+'May 20'!$D14+'Jun 20'!$D13+'Jul 20'!$D14+'Aug 20'!$D14+'Sept 20'!$D14+'Oct 20'!$D14+'Nov 20'!$D14+'Dec 20'!$D14</f>
        <v>#REF!</v>
      </c>
      <c r="E14" s="143" t="e">
        <f>'Jan 20'!#REF!+'Feb 20'!$E14+'Mar 20'!$E14+'Apr 20'!$E14+'May 20'!$E14+'Jun 20'!$E13+'Jul 20'!$E14+'Aug 20'!$E14+'Sept 20'!$E14+'Oct 20'!$E14+'Nov 20'!$E14+'Dec 20'!$E14</f>
        <v>#REF!</v>
      </c>
      <c r="F14" s="142" t="e">
        <f>'Jan 20'!#REF!+'Feb 20'!$F14+'Mar 20'!$F14+'Apr 20'!$F14+'May 20'!$F14+'Jun 20'!$F13+'Jul 20'!$F14+'Aug 20'!$F14+'Sept 20'!$F14+'Oct 20'!$F14+'Nov 20'!$F14+'Dec 20'!$F14</f>
        <v>#REF!</v>
      </c>
      <c r="G14" s="142" t="e">
        <f>'Jan 20'!#REF!+'Feb 20'!$G14+'Mar 20'!$G14+'Apr 20'!$G14+'May 20'!$G14+'Jun 20'!$G13+'Jul 20'!$G14+'Aug 20'!$G14+'Sept 20'!$G14+'Oct 20'!$G14+'Nov 20'!$G14+'Dec 20'!$G14</f>
        <v>#REF!</v>
      </c>
      <c r="H14" s="142" t="e">
        <f>'Jan 20'!#REF!+'Feb 20'!$H14+'Mar 20'!$H14+'Apr 20'!$H14+'May 20'!$H14+'Jun 20'!$H13+'Jul 20'!$H14+'Aug 20'!$H14+'Sept 20'!$H14+'Oct 20'!$H14+'Nov 20'!$H14+'Dec 20'!$H14</f>
        <v>#REF!</v>
      </c>
      <c r="I14" s="142" t="e">
        <f>'Jan 20'!#REF!+'Feb 20'!$I14+'Mar 20'!$I14+'Apr 20'!$I14+'May 20'!$I14+'Jun 20'!$I13+'Jul 20'!$I14+'Aug 20'!$I14+'Sept 20'!$I14+'Oct 20'!$I14+'Nov 20'!$I14+'Dec 20'!$I14</f>
        <v>#REF!</v>
      </c>
      <c r="J14" s="142" t="e">
        <f>'Jan 20'!#REF!+'Feb 20'!$J14+'Mar 20'!$J14+'Apr 20'!$J14+'May 20'!$J14+'Jun 20'!$J13+'Jul 20'!$J14+'Aug 20'!$J14+'Sept 20'!$J14+'Oct 20'!$J14+'Nov 20'!$J14+'Dec 20'!$J14</f>
        <v>#REF!</v>
      </c>
      <c r="K14" s="142" t="e">
        <f>'Jan 20'!#REF!+'Feb 20'!$K14+'Mar 20'!$K14+'Apr 20'!$K14+'May 20'!$K14+'Jun 20'!$K13+'Jul 20'!$K14+'Aug 20'!$K14+'Sept 20'!$K14+'Oct 20'!$K14+'Nov 20'!$K14+'Dec 20'!$K14</f>
        <v>#REF!</v>
      </c>
      <c r="L14" s="142" t="e">
        <f>'Jan 20'!#REF!+'Feb 20'!$L14+'Mar 20'!$L14+'Apr 20'!$L14+'May 20'!$L14+'Jun 20'!$L13+'Jul 20'!$L14+'Aug 20'!$L14+'Sept 20'!$L14+'Oct 20'!$L14+'Nov 20'!$L14+'Dec 20'!$L14</f>
        <v>#REF!</v>
      </c>
      <c r="M14" s="142" t="e">
        <f>'Jan 20'!#REF!+'Feb 20'!$M14+'Mar 20'!$M14+'Apr 20'!$M14+'May 20'!$M14+'Jun 20'!$M13+'Jul 20'!$M14+'Aug 20'!$M14+'Sept 20'!$M14+'Oct 20'!$M14+'Nov 20'!$M14+'Dec 20'!$L14</f>
        <v>#REF!</v>
      </c>
      <c r="N14" s="144" t="e">
        <f t="shared" si="0"/>
        <v>#REF!</v>
      </c>
    </row>
    <row r="15" spans="1:17" s="119" customFormat="1" ht="20.25" customHeight="1" x14ac:dyDescent="0.25">
      <c r="A15" s="141" t="s">
        <v>89</v>
      </c>
      <c r="B15" s="142" t="e">
        <f>'Jan 20'!#REF!+'Feb 20'!$B15+'Mar 20'!$B15+'Apr 20'!$B15+'May 20'!$B14+'Jun 20'!$B14+'Jul 20'!$B15+'Aug 20'!$B15+'Sept 20'!$B15+'Oct 20'!$B15+'Nov 20'!$B15+'Dec 20'!$B15</f>
        <v>#REF!</v>
      </c>
      <c r="C15" s="142" t="e">
        <f>'Jan 20'!#REF!+'Feb 20'!$C15+'Mar 20'!$C15+'Apr 20'!$C15+'May 20'!$C15+'Jun 20'!$C14+'Jul 20'!$C15+'Aug 20'!$C15+'Sept 20'!$C15+'Oct 20'!$C15+'Nov 20'!$C15+'Dec 20'!$C15</f>
        <v>#REF!</v>
      </c>
      <c r="D15" s="142" t="e">
        <f>'Jan 20'!#REF!+'Feb 20'!$D15+'Mar 20'!$D15+'Apr 20'!$D15+'May 20'!$D15+'Jun 20'!$D14+'Jul 20'!$D15+'Aug 20'!$D15+'Sept 20'!$D15+'Oct 20'!$D15+'Nov 20'!$D15+'Dec 20'!$D15</f>
        <v>#REF!</v>
      </c>
      <c r="E15" s="143" t="e">
        <f>'Jan 20'!#REF!+'Feb 20'!$E15+'Mar 20'!$E15+'Apr 20'!$E15+'May 20'!$E15+'Jun 20'!$E14+'Jul 20'!$E15+'Aug 20'!$E15+'Sept 20'!$E15+'Oct 20'!$E15+'Nov 20'!$E15+'Dec 20'!$E15</f>
        <v>#REF!</v>
      </c>
      <c r="F15" s="142" t="e">
        <f>'Jan 20'!#REF!+'Feb 20'!$F15+'Mar 20'!$F15+'Apr 20'!$F15+'May 20'!$F15+'Jun 20'!$F14+'Jul 20'!$F15+'Aug 20'!$F15+'Sept 20'!$F15+'Oct 20'!$F15+'Nov 20'!$F15+'Dec 20'!$F15</f>
        <v>#REF!</v>
      </c>
      <c r="G15" s="142" t="e">
        <f>'Jan 20'!#REF!+'Feb 20'!$G15+'Mar 20'!$G15+'Apr 20'!$G15+'May 20'!$G15+'Jun 20'!$G14+'Jul 20'!$G15+'Aug 20'!$G15+'Sept 20'!$G15+'Oct 20'!$G15+'Nov 20'!$G15+'Dec 20'!$G15</f>
        <v>#REF!</v>
      </c>
      <c r="H15" s="142" t="e">
        <f>'Jan 20'!#REF!+'Feb 20'!$H15+'Mar 20'!$H15+'Apr 20'!$H15+'May 20'!$H15+'Jun 20'!$H14+'Jul 20'!$H15+'Aug 20'!$H15+'Sept 20'!$H15+'Oct 20'!$H15+'Nov 20'!$H15+'Dec 20'!$H15</f>
        <v>#REF!</v>
      </c>
      <c r="I15" s="142" t="e">
        <f>'Jan 20'!#REF!+'Feb 20'!$I15+'Mar 20'!$I15+'Apr 20'!$I15+'May 20'!$I15+'Jun 20'!$I14+'Jul 20'!$I15+'Aug 20'!$I15+'Sept 20'!$I15+'Oct 20'!$I15+'Nov 20'!$I15+'Dec 20'!$I15</f>
        <v>#REF!</v>
      </c>
      <c r="J15" s="142" t="e">
        <f>'Jan 20'!#REF!+'Feb 20'!$J15+'Mar 20'!$J15+'Apr 20'!$J15+'May 20'!$J15+'Jun 20'!$J14+'Jul 20'!$J15+'Aug 20'!$J15+'Sept 20'!$J15+'Oct 20'!$J15+'Nov 20'!$J15+'Dec 20'!$J15</f>
        <v>#REF!</v>
      </c>
      <c r="K15" s="142" t="e">
        <f>'Jan 20'!#REF!+'Feb 20'!$K15+'Mar 20'!$K15+'Apr 20'!$K15+'May 20'!$K15+'Jun 20'!$K14+'Jul 20'!$K15+'Aug 20'!$K15+'Sept 20'!$K15+'Oct 20'!$K15+'Nov 20'!$K15+'Dec 20'!$K15</f>
        <v>#REF!</v>
      </c>
      <c r="L15" s="142" t="e">
        <f>'Jan 20'!#REF!+'Feb 20'!$L15+'Mar 20'!$L15+'Apr 20'!$L15+'May 20'!$L15+'Jun 20'!$L14+'Jul 20'!$L15+'Aug 20'!$L15+'Sept 20'!$L15+'Oct 20'!$L15+'Nov 20'!$L15+'Dec 20'!$L15</f>
        <v>#REF!</v>
      </c>
      <c r="M15" s="142" t="e">
        <f>'Jan 20'!#REF!+'Feb 20'!$M15+'Mar 20'!$M15+'Apr 20'!$M15+'May 20'!$M15+'Jun 20'!$M14+'Jul 20'!$M15+'Aug 20'!$M15+'Sept 20'!$M15+'Oct 20'!$M15+'Nov 20'!$M15+'Dec 20'!$L15</f>
        <v>#REF!</v>
      </c>
      <c r="N15" s="144" t="e">
        <f t="shared" si="0"/>
        <v>#REF!</v>
      </c>
    </row>
    <row r="16" spans="1:17" s="119" customFormat="1" ht="20.25" customHeight="1" x14ac:dyDescent="0.25">
      <c r="A16" s="141" t="s">
        <v>90</v>
      </c>
      <c r="B16" s="142" t="e">
        <f>'Jan 20'!#REF!+'Feb 20'!$B16+'Mar 20'!$B16+'Apr 20'!$B16+'May 20'!$B15+'Jun 20'!$B15+'Jul 20'!$B16+'Aug 20'!$B16+'Sept 20'!$B16+'Oct 20'!$B16+'Nov 20'!$B16+'Dec 20'!$B16</f>
        <v>#REF!</v>
      </c>
      <c r="C16" s="142" t="e">
        <f>'Jan 20'!#REF!+'Feb 20'!$C16+'Mar 20'!$C16+'Apr 20'!$C16+'May 20'!$C16+'Jun 20'!$C15+'Jul 20'!$C16+'Aug 20'!$C16+'Sept 20'!$C16+'Oct 20'!$C16+'Nov 20'!$C16+'Dec 20'!$C16</f>
        <v>#REF!</v>
      </c>
      <c r="D16" s="142" t="e">
        <f>'Jan 20'!#REF!+'Feb 20'!$D16+'Mar 20'!$D16+'Apr 20'!$D16+'May 20'!$D16+'Jun 20'!$D15+'Jul 20'!$D16+'Aug 20'!$D16+'Sept 20'!$D16+'Oct 20'!$D16+'Nov 20'!$D16+'Dec 20'!$D16</f>
        <v>#REF!</v>
      </c>
      <c r="E16" s="143" t="e">
        <f>'Jan 20'!#REF!+'Feb 20'!$E16+'Mar 20'!$E16+'Apr 20'!$E16+'May 20'!$E16+'Jun 20'!$E15+'Jul 20'!$E16+'Aug 20'!$E16+'Sept 20'!$E16+'Oct 20'!$E16+'Nov 20'!$E16+'Dec 20'!$E16</f>
        <v>#REF!</v>
      </c>
      <c r="F16" s="142" t="e">
        <f>'Jan 20'!#REF!+'Feb 20'!$F16+'Mar 20'!$F16+'Apr 20'!$F16+'May 20'!$F16+'Jun 20'!$F15+'Jul 20'!$F16+'Aug 20'!$F16+'Sept 20'!$F16+'Oct 20'!$F16+'Nov 20'!$F16+'Dec 20'!$F16</f>
        <v>#REF!</v>
      </c>
      <c r="G16" s="142" t="e">
        <f>'Jan 20'!#REF!+'Feb 20'!$G16+'Mar 20'!$G16+'Apr 20'!$G16+'May 20'!$G16+'Jun 20'!$G15+'Jul 20'!$G16+'Aug 20'!$G16+'Sept 20'!$G16+'Oct 20'!$G16+'Nov 20'!$G16+'Dec 20'!$G16</f>
        <v>#REF!</v>
      </c>
      <c r="H16" s="142" t="e">
        <f>'Jan 20'!#REF!+'Feb 20'!$H16+'Mar 20'!$H16+'Apr 20'!$H16+'May 20'!$H16+'Jun 20'!$H15+'Jul 20'!$H16+'Aug 20'!$H16+'Sept 20'!$H16+'Oct 20'!$H16+'Nov 20'!$H16+'Dec 20'!$H16</f>
        <v>#REF!</v>
      </c>
      <c r="I16" s="142" t="e">
        <f>'Jan 20'!#REF!+'Feb 20'!$I16+'Mar 20'!$I16+'Apr 20'!$I16+'May 20'!$I16+'Jun 20'!$I15+'Jul 20'!$I16+'Aug 20'!$I16+'Sept 20'!$I16+'Oct 20'!$I16+'Nov 20'!$I16+'Dec 20'!$I16</f>
        <v>#REF!</v>
      </c>
      <c r="J16" s="142" t="e">
        <f>'Jan 20'!#REF!+'Feb 20'!$J16+'Mar 20'!$J16+'Apr 20'!$J16+'May 20'!$J16+'Jun 20'!$J15+'Jul 20'!$J16+'Aug 20'!$J16+'Sept 20'!$J16+'Oct 20'!$J16+'Nov 20'!$J16+'Dec 20'!$J16</f>
        <v>#REF!</v>
      </c>
      <c r="K16" s="142" t="e">
        <f>'Jan 20'!#REF!+'Feb 20'!$K16+'Mar 20'!$K16+'Apr 20'!$K16+'May 20'!$K16+'Jun 20'!$K15+'Jul 20'!$K16+'Aug 20'!$K16+'Sept 20'!$K16+'Oct 20'!$K16+'Nov 20'!$K16+'Dec 20'!$K16</f>
        <v>#REF!</v>
      </c>
      <c r="L16" s="142" t="e">
        <f>'Jan 20'!#REF!+'Feb 20'!$L16+'Mar 20'!$L16+'Apr 20'!$L16+'May 20'!$L16+'Jun 20'!$L15+'Jul 20'!$L16+'Aug 20'!$L16+'Sept 20'!$L16+'Oct 20'!$L16+'Nov 20'!$L16+'Dec 20'!$L16</f>
        <v>#REF!</v>
      </c>
      <c r="M16" s="142" t="e">
        <f>'Jan 20'!#REF!+'Feb 20'!$M16+'Mar 20'!$M16+'Apr 20'!$M16+'May 20'!$M16+'Jun 20'!$M15+'Jul 20'!$M16+'Aug 20'!$M16+'Sept 20'!$M16+'Oct 20'!$M16+'Nov 20'!$M16+'Dec 20'!$L16</f>
        <v>#REF!</v>
      </c>
      <c r="N16" s="144" t="e">
        <f t="shared" si="0"/>
        <v>#REF!</v>
      </c>
    </row>
    <row r="17" spans="1:14" s="119" customFormat="1" ht="20.25" customHeight="1" x14ac:dyDescent="0.25">
      <c r="A17" s="120" t="s">
        <v>91</v>
      </c>
      <c r="B17" s="142" t="e">
        <f>'Jan 20'!#REF!+'Feb 20'!$B17+'Mar 20'!$B17+'Apr 20'!$B17+'May 20'!$B16+'Jun 20'!$B16+'Jul 20'!$B17+'Aug 20'!$B17+'Sept 20'!$B17+'Oct 20'!$B17+'Nov 20'!$B17+'Dec 20'!$B17</f>
        <v>#REF!</v>
      </c>
      <c r="C17" s="142" t="e">
        <f>'Jan 20'!#REF!+'Feb 20'!$C17+'Mar 20'!$C17+'Apr 20'!$C17+'May 20'!$C17+'Jun 20'!$C16+'Jul 20'!$C17+'Aug 20'!$C17+'Sept 20'!$C17+'Oct 20'!$C17+'Nov 20'!$C17+'Dec 20'!$C17</f>
        <v>#REF!</v>
      </c>
      <c r="D17" s="142" t="e">
        <f>'Jan 20'!#REF!+'Feb 20'!$D17+'Mar 20'!$D17+'Apr 20'!$D17+'May 20'!$D17+'Jun 20'!$D16+'Jul 20'!$D17+'Aug 20'!$D17+'Sept 20'!$D17+'Oct 20'!$D17+'Nov 20'!$D17+'Dec 20'!$D17</f>
        <v>#REF!</v>
      </c>
      <c r="E17" s="143" t="e">
        <f>'Jan 20'!#REF!+'Feb 20'!$E17+'Mar 20'!$E17+'Apr 20'!$E17+'May 20'!$E17+'Jun 20'!$E16+'Jul 20'!$E17+'Aug 20'!$E17+'Sept 20'!$E17+'Oct 20'!$E17+'Nov 20'!$E17+'Dec 20'!$E17</f>
        <v>#REF!</v>
      </c>
      <c r="F17" s="142" t="e">
        <f>'Jan 20'!#REF!+'Feb 20'!$F17+'Mar 20'!$F17+'Apr 20'!$F17+'May 20'!$F17+'Jun 20'!$F16+'Jul 20'!$F17+'Aug 20'!$F17+'Sept 20'!$F17+'Oct 20'!$F17+'Nov 20'!$F17+'Dec 20'!$F17</f>
        <v>#REF!</v>
      </c>
      <c r="G17" s="142" t="e">
        <f>'Jan 20'!#REF!+'Feb 20'!$G17+'Mar 20'!$G17+'Apr 20'!$G17+'May 20'!$G17+'Jun 20'!$G16+'Jul 20'!$G17+'Aug 20'!$G17+'Sept 20'!$G17+'Oct 20'!$G17+'Nov 20'!$G17+'Dec 20'!$G17</f>
        <v>#REF!</v>
      </c>
      <c r="H17" s="142" t="e">
        <f>'Jan 20'!#REF!+'Feb 20'!$H17+'Mar 20'!$H17+'Apr 20'!$H17+'May 20'!$H17+'Jun 20'!$H16+'Jul 20'!$H17+'Aug 20'!$H17+'Sept 20'!$H17+'Oct 20'!$H17+'Nov 20'!$H17+'Dec 20'!$H17</f>
        <v>#REF!</v>
      </c>
      <c r="I17" s="142" t="e">
        <f>'Jan 20'!#REF!+'Feb 20'!$I17+'Mar 20'!$I17+'Apr 20'!$I17+'May 20'!$I17+'Jun 20'!$I16+'Jul 20'!$I17+'Aug 20'!$I17+'Sept 20'!$I17+'Oct 20'!$I17+'Nov 20'!$I17+'Dec 20'!$I17</f>
        <v>#REF!</v>
      </c>
      <c r="J17" s="142" t="e">
        <f>'Jan 20'!#REF!+'Feb 20'!$J17+'Mar 20'!$J17+'Apr 20'!$J17+'May 20'!$J17+'Jun 20'!$J16+'Jul 20'!$J17+'Aug 20'!$J17+'Sept 20'!$J17+'Oct 20'!$J17+'Nov 20'!$J17+'Dec 20'!$J17</f>
        <v>#REF!</v>
      </c>
      <c r="K17" s="142" t="e">
        <f>'Jan 20'!#REF!+'Feb 20'!$K17+'Mar 20'!$K17+'Apr 20'!$K17+'May 20'!$K17+'Jun 20'!$K16+'Jul 20'!$K17+'Aug 20'!$K17+'Sept 20'!$K17+'Oct 20'!$K17+'Nov 20'!$K17+'Dec 20'!$K17</f>
        <v>#REF!</v>
      </c>
      <c r="L17" s="142" t="e">
        <f>'Jan 20'!#REF!+'Feb 20'!$L17+'Mar 20'!$L17+'Apr 20'!$L17+'May 20'!$L17+'Jun 20'!$L16+'Jul 20'!$L17+'Aug 20'!$L17+'Sept 20'!$L17+'Oct 20'!$L17+'Nov 20'!$L17+'Dec 20'!$L17</f>
        <v>#REF!</v>
      </c>
      <c r="M17" s="142" t="e">
        <f>'Jan 20'!#REF!+'Feb 20'!$M17+'Mar 20'!$M17+'Apr 20'!$M17+'May 20'!$M17+'Jun 20'!$M16+'Jul 20'!$M17+'Aug 20'!$M17+'Sept 20'!$M17+'Oct 20'!$M17+'Nov 20'!$M17+'Dec 20'!$L17</f>
        <v>#REF!</v>
      </c>
      <c r="N17" s="144" t="e">
        <f t="shared" si="0"/>
        <v>#REF!</v>
      </c>
    </row>
    <row r="18" spans="1:14" s="119" customFormat="1" ht="20.25" customHeight="1" x14ac:dyDescent="0.25">
      <c r="A18" s="141" t="s">
        <v>92</v>
      </c>
      <c r="B18" s="142">
        <f>'Jan 20'!$B16+'Feb 20'!$B18+'Mar 20'!$B18+'Apr 20'!$B18+'May 20'!$B17+'Jun 20'!$B17+'Jul 20'!$B18+'Aug 20'!$B18+'Sept 20'!$B18+'Oct 20'!$B18+'Nov 20'!$B18+'Dec 20'!$B18</f>
        <v>4073.6900000000005</v>
      </c>
      <c r="C18" s="142">
        <f>'Jan 20'!$C16+'Feb 20'!$C18+'Mar 20'!$C18+'Apr 20'!$C18+'May 20'!$C18+'Jun 20'!$C17+'Jul 20'!$C18+'Aug 20'!$C18+'Sept 20'!$C18+'Oct 20'!$C18+'Nov 20'!$C18+'Dec 20'!$C18</f>
        <v>13307.4</v>
      </c>
      <c r="D18" s="142">
        <f>'Jan 20'!$D16+'Feb 20'!$D18+'Mar 20'!$D18+'Apr 20'!$D18+'May 20'!$D18+'Jun 20'!$D17+'Jul 20'!$D18+'Aug 20'!$D18+'Sept 20'!$D18+'Oct 20'!$D18+'Nov 20'!$D18+'Dec 20'!$D18</f>
        <v>840.43000000000006</v>
      </c>
      <c r="E18" s="143">
        <f>'Jan 20'!$E16+'Feb 20'!$E18+'Mar 20'!$E18+'Apr 20'!$E18+'May 20'!$E18+'Jun 20'!$E17+'Jul 20'!$E18+'Aug 20'!$E18+'Sept 20'!$E18+'Oct 20'!$E18+'Nov 20'!$E18+'Dec 20'!$E18</f>
        <v>588.36</v>
      </c>
      <c r="F18" s="142">
        <f>'Jan 20'!$F16+'Feb 20'!$F18+'Mar 20'!$F18+'Apr 20'!$F18+'May 20'!$F18+'Jun 20'!$F17+'Jul 20'!$F18+'Aug 20'!$F18+'Sept 20'!$F18+'Oct 20'!$F18+'Nov 20'!$F18+'Dec 20'!$F18</f>
        <v>0</v>
      </c>
      <c r="G18" s="142">
        <f>'Jan 20'!$G16+'Feb 20'!$G18+'Mar 20'!$G18+'Apr 20'!$G18+'May 20'!$G18+'Jun 20'!$G17+'Jul 20'!$G18+'Aug 20'!$G18+'Sept 20'!$G18+'Oct 20'!$G18+'Nov 20'!$G18+'Dec 20'!$G18</f>
        <v>0</v>
      </c>
      <c r="H18" s="142">
        <f>'Jan 20'!$H16+'Feb 20'!$H18+'Mar 20'!$H18+'Apr 20'!$H18+'May 20'!$H18+'Jun 20'!$H17+'Jul 20'!$H18+'Aug 20'!$H18+'Sept 20'!$H18+'Oct 20'!$H18+'Nov 20'!$H18+'Dec 20'!$H18</f>
        <v>0</v>
      </c>
      <c r="I18" s="142">
        <f>'Jan 20'!$I16+'Feb 20'!$I18+'Mar 20'!$I18+'Apr 20'!$I18+'May 20'!$I18+'Jun 20'!$I17+'Jul 20'!$I18+'Aug 20'!$I18+'Sept 20'!$I18+'Oct 20'!$I18+'Nov 20'!$I18+'Dec 20'!$I18</f>
        <v>0</v>
      </c>
      <c r="J18" s="142">
        <f>'Jan 20'!$J16+'Feb 20'!$J18+'Mar 20'!$J18+'Apr 20'!$J18+'May 20'!$J18+'Jun 20'!$J17+'Jul 20'!$J18+'Aug 20'!$J18+'Sept 20'!$J18+'Oct 20'!$J18+'Nov 20'!$J18+'Dec 20'!$J18</f>
        <v>0</v>
      </c>
      <c r="K18" s="142">
        <f>'Jan 20'!$K16+'Feb 20'!$K18+'Mar 20'!$K18+'Apr 20'!$K18+'May 20'!$K18+'Jun 20'!$K17+'Jul 20'!$K18+'Aug 20'!$K18+'Sept 20'!$K18+'Oct 20'!$K18+'Nov 20'!$K18+'Dec 20'!$K18</f>
        <v>0</v>
      </c>
      <c r="L18" s="142">
        <f>'Jan 20'!$L16+'Feb 20'!$L18+'Mar 20'!$L18+'Apr 20'!$L18+'May 20'!$L18+'Jun 20'!$L17+'Jul 20'!$L18+'Aug 20'!$L18+'Sept 20'!$L18+'Oct 20'!$L18+'Nov 20'!$L18+'Dec 20'!$L18</f>
        <v>0</v>
      </c>
      <c r="M18" s="142">
        <f>'Jan 20'!$M16+'Feb 20'!$M18+'Mar 20'!$M18+'Apr 20'!$M18+'May 20'!$M18+'Jun 20'!$M17+'Jul 20'!$M18+'Aug 20'!$M18+'Sept 20'!$M18+'Oct 20'!$M18+'Nov 20'!$M18+'Dec 20'!$M18</f>
        <v>0</v>
      </c>
      <c r="N18" s="144">
        <f t="shared" si="0"/>
        <v>18809.88</v>
      </c>
    </row>
    <row r="19" spans="1:14" s="119" customFormat="1" ht="20.25" customHeight="1" x14ac:dyDescent="0.25">
      <c r="A19" s="120" t="s">
        <v>29</v>
      </c>
      <c r="B19" s="142">
        <f>'Jan 20'!$B17+'Feb 20'!$B19+'Mar 20'!$B19+'Apr 20'!$B19+'May 20'!$B18+'Jun 20'!$B18+'Jul 20'!$B19+'Aug 20'!$B19+'Sept 20'!$B19+'Oct 20'!$B19+'Nov 20'!$B19+'Dec 20'!$B19</f>
        <v>1356.68</v>
      </c>
      <c r="C19" s="142">
        <f>'Jan 20'!$C17+'Feb 20'!$C19+'Mar 20'!$C19+'Apr 20'!$C19+'May 20'!$C19+'Jun 20'!$C18+'Jul 20'!$C19+'Aug 20'!$C19+'Sept 20'!$C19+'Oct 20'!$C19+'Nov 20'!$C19+'Dec 20'!$C19</f>
        <v>3659.5299999999997</v>
      </c>
      <c r="D19" s="142">
        <f>'Jan 20'!$D17+'Feb 20'!$D19+'Mar 20'!$D19+'Apr 20'!$D19+'May 20'!$D19+'Jun 20'!$D18+'Jul 20'!$D19+'Aug 20'!$D19+'Sept 20'!$D19+'Oct 20'!$D19+'Nov 20'!$D19+'Dec 20'!$D19</f>
        <v>0</v>
      </c>
      <c r="E19" s="143">
        <f>'Jan 20'!$E17+'Feb 20'!$E19+'Mar 20'!$E19+'Apr 20'!$E19+'May 20'!$E19+'Jun 20'!$E18+'Jul 20'!$E19+'Aug 20'!$E19+'Sept 20'!$E19+'Oct 20'!$E19+'Nov 20'!$E19+'Dec 20'!$E19</f>
        <v>280.35000000000002</v>
      </c>
      <c r="F19" s="142">
        <f>'Jan 20'!$F17+'Feb 20'!$F19+'Mar 20'!$F19+'Apr 20'!$F19+'May 20'!$F19+'Jun 20'!$F18+'Jul 20'!$F19+'Aug 20'!$F19+'Sept 20'!$F19+'Oct 20'!$F19+'Nov 20'!$F19+'Dec 20'!$F19</f>
        <v>0</v>
      </c>
      <c r="G19" s="142">
        <f>'Jan 20'!$G17+'Feb 20'!$G19+'Mar 20'!$G19+'Apr 20'!$G19+'May 20'!$G19+'Jun 20'!$G18+'Jul 20'!$G19+'Aug 20'!$G19+'Sept 20'!$G19+'Oct 20'!$G19+'Nov 20'!$G19+'Dec 20'!$G19</f>
        <v>0</v>
      </c>
      <c r="H19" s="142">
        <f>'Jan 20'!$H17+'Feb 20'!$H19+'Mar 20'!$H19+'Apr 20'!$H19+'May 20'!$H19+'Jun 20'!$H18+'Jul 20'!$H19+'Aug 20'!$H19+'Sept 20'!$H19+'Oct 20'!$H19+'Nov 20'!$H19+'Dec 20'!$H19</f>
        <v>0</v>
      </c>
      <c r="I19" s="142">
        <f>'Jan 20'!$I17+'Feb 20'!$I19+'Mar 20'!$I19+'Apr 20'!$I19+'May 20'!$I19+'Jun 20'!$I18+'Jul 20'!$I19+'Aug 20'!$I19+'Sept 20'!$I19+'Oct 20'!$I19+'Nov 20'!$I19+'Dec 20'!$I19</f>
        <v>0</v>
      </c>
      <c r="J19" s="142">
        <f>'Jan 20'!$J17+'Feb 20'!$J19+'Mar 20'!$J19+'Apr 20'!$J19+'May 20'!$J19+'Jun 20'!$J18+'Jul 20'!$J19+'Aug 20'!$J19+'Sept 20'!$J19+'Oct 20'!$J19+'Nov 20'!$J19+'Dec 20'!$J19</f>
        <v>0</v>
      </c>
      <c r="K19" s="142">
        <f>'Jan 20'!$K17+'Feb 20'!$K19+'Mar 20'!$K19+'Apr 20'!$K19+'May 20'!$K19+'Jun 20'!$K18+'Jul 20'!$K19+'Aug 20'!$K19+'Sept 20'!$K19+'Oct 20'!$K19+'Nov 20'!$K19+'Dec 20'!$K19</f>
        <v>0</v>
      </c>
      <c r="L19" s="142">
        <f>'Jan 20'!$L17+'Feb 20'!$L19+'Mar 20'!$L19+'Apr 20'!$L19+'May 20'!$L19+'Jun 20'!$L18+'Jul 20'!$L19+'Aug 20'!$L19+'Sept 20'!$L19+'Oct 20'!$L19+'Nov 20'!$L19+'Dec 20'!$L19</f>
        <v>0</v>
      </c>
      <c r="M19" s="142">
        <f>'Jan 20'!$M17+'Feb 20'!$M19+'Mar 20'!$M19+'Apr 20'!$M19+'May 20'!$M19+'Jun 20'!$M18+'Jul 20'!$M19+'Aug 20'!$M19+'Sept 20'!$M19+'Oct 20'!$M19+'Nov 20'!$M19+'Dec 20'!$M19</f>
        <v>0</v>
      </c>
      <c r="N19" s="144">
        <f t="shared" si="0"/>
        <v>5296.56</v>
      </c>
    </row>
    <row r="20" spans="1:14" s="119" customFormat="1" ht="20.25" customHeight="1" x14ac:dyDescent="0.25">
      <c r="A20" s="141" t="s">
        <v>93</v>
      </c>
      <c r="B20" s="142">
        <f>'Jan 20'!$B20+'Feb 20'!$B20+'Mar 20'!$B20+'Apr 20'!$B20+'May 20'!$B19+'Jun 20'!$B19+'Jul 20'!$B20+'Aug 20'!$B20+'Sept 20'!$B20+'Oct 20'!$B20+'Nov 20'!$B20+'Dec 20'!$B20</f>
        <v>2932.6300000000006</v>
      </c>
      <c r="C20" s="142">
        <f>'Jan 20'!$C20+'Feb 20'!$C20+'Mar 20'!$C20+'Apr 20'!$C20+'May 20'!$C20+'Jun 20'!$C19+'Jul 20'!$C20+'Aug 20'!$C20+'Sept 20'!$C20+'Oct 20'!$C20+'Nov 20'!$C20+'Dec 20'!$C20</f>
        <v>11976.66</v>
      </c>
      <c r="D20" s="142">
        <f>'Jan 20'!$D20+'Feb 20'!$D20+'Mar 20'!$D20+'Apr 20'!$D20+'May 20'!$D20+'Jun 20'!$D19+'Jul 20'!$D20+'Aug 20'!$D20+'Sept 20'!$D20+'Oct 20'!$D20+'Nov 20'!$D20+'Dec 20'!$D20</f>
        <v>822.78</v>
      </c>
      <c r="E20" s="143">
        <f>'Jan 20'!$E20+'Feb 20'!$E20+'Mar 20'!$E20+'Apr 20'!$E20+'May 20'!$E20+'Jun 20'!$E19+'Jul 20'!$E20+'Aug 20'!$E20+'Sept 20'!$E20+'Oct 20'!$E20+'Nov 20'!$E20+'Dec 20'!$E20</f>
        <v>1082.6000000000001</v>
      </c>
      <c r="F20" s="142">
        <f>'Jan 20'!$F20+'Feb 20'!$F20+'Mar 20'!$F20+'Apr 20'!$F20+'May 20'!$F20+'Jun 20'!$F19+'Jul 20'!$F20+'Aug 20'!$F20+'Sept 20'!$F20+'Oct 20'!$F20+'Nov 20'!$F20+'Dec 20'!$F20</f>
        <v>5031.3500000000004</v>
      </c>
      <c r="G20" s="142">
        <f>'Jan 20'!$G20+'Feb 20'!$G20+'Mar 20'!$G20+'Apr 20'!$G20+'May 20'!$G20+'Jun 20'!$G19+'Jul 20'!$G20+'Aug 20'!$G20+'Sept 20'!$G20+'Oct 20'!$G20+'Nov 20'!$G20+'Dec 20'!$G20</f>
        <v>0</v>
      </c>
      <c r="H20" s="142">
        <f>'Jan 20'!$H20+'Feb 20'!$H20+'Mar 20'!$H20+'Apr 20'!$H20+'May 20'!$H20+'Jun 20'!$H19+'Jul 20'!$H20+'Aug 20'!$H20+'Sept 20'!$H20+'Oct 20'!$H20+'Nov 20'!$H20+'Dec 20'!$H20</f>
        <v>0</v>
      </c>
      <c r="I20" s="142">
        <f>'Jan 20'!$I20+'Feb 20'!$I20+'Mar 20'!$I20+'Apr 20'!$I20+'May 20'!$I20+'Jun 20'!$I19+'Jul 20'!$I20+'Aug 20'!$I20+'Sept 20'!$I20+'Oct 20'!$I20+'Nov 20'!$I20+'Dec 20'!$I20</f>
        <v>0</v>
      </c>
      <c r="J20" s="142">
        <f>'Jan 20'!$J20+'Feb 20'!$J20+'Mar 20'!$J20+'Apr 20'!$J20+'May 20'!$J20+'Jun 20'!$J19+'Jul 20'!$J20+'Aug 20'!$J20+'Sept 20'!$J20+'Oct 20'!$J20+'Nov 20'!$J20+'Dec 20'!$J20</f>
        <v>0</v>
      </c>
      <c r="K20" s="142">
        <f>'Jan 20'!$K20+'Feb 20'!$K20+'Mar 20'!$K20+'Apr 20'!$K20+'May 20'!$K20+'Jun 20'!$K19+'Jul 20'!$K20+'Aug 20'!$K20+'Sept 20'!$K20+'Oct 20'!$K20+'Nov 20'!$K20+'Dec 20'!$K20</f>
        <v>269.87</v>
      </c>
      <c r="L20" s="142">
        <f>'Jan 20'!$L20+'Feb 20'!$L20+'Mar 20'!$L20+'Apr 20'!$L20+'May 20'!$L20+'Jun 20'!$L19+'Jul 20'!$L20+'Aug 20'!$L20+'Sept 20'!$L20+'Oct 20'!$L20+'Nov 20'!$L20+'Dec 20'!$L20</f>
        <v>177.18</v>
      </c>
      <c r="M20" s="142">
        <f>'Jan 20'!$M20+'Feb 20'!$M20+'Mar 20'!$M20+'Apr 20'!$M20+'May 20'!$M20+'Jun 20'!$M19+'Jul 20'!$M20+'Aug 20'!$M20+'Sept 20'!$M20+'Oct 20'!$M20+'Nov 20'!$M20+'Dec 20'!$L20</f>
        <v>4000</v>
      </c>
      <c r="N20" s="144">
        <f t="shared" si="0"/>
        <v>26293.070000000003</v>
      </c>
    </row>
    <row r="21" spans="1:14" s="119" customFormat="1" ht="20.25" customHeight="1" x14ac:dyDescent="0.25">
      <c r="A21" s="120" t="s">
        <v>33</v>
      </c>
      <c r="B21" s="142" t="e">
        <f>'Jan 20'!#REF!+'Feb 20'!#REF!+'Mar 20'!$B21+'Apr 20'!$B21+'May 20'!$B20+'Jun 20'!$B20+'Jul 20'!$B21+'Aug 20'!$B21+'Sept 20'!$B21+'Oct 20'!$B21+'Nov 20'!$B21+'Dec 20'!$B21</f>
        <v>#REF!</v>
      </c>
      <c r="C21" s="142" t="e">
        <f>'Jan 20'!#REF!+'Feb 20'!$C21+'Mar 20'!$C21+'Apr 20'!$C21+'May 20'!$C21+'Jun 20'!$C20+'Jul 20'!$C21+'Aug 20'!$C21+'Sept 20'!$C21+'Oct 20'!$C21+'Nov 20'!$C21+'Dec 20'!$C21</f>
        <v>#REF!</v>
      </c>
      <c r="D21" s="142" t="e">
        <f>'Jan 20'!#REF!+'Feb 20'!$D21+'Mar 20'!$D21+'Apr 20'!$D21+'May 20'!$D21+'Jun 20'!$D20+'Jul 20'!$D21+'Aug 20'!$D21+'Sept 20'!$D21+'Oct 20'!$D21+'Nov 20'!$D21+'Dec 20'!$D21</f>
        <v>#REF!</v>
      </c>
      <c r="E21" s="143" t="e">
        <f>'Jan 20'!#REF!+'Feb 20'!$E21+'Mar 20'!$E21+'Apr 20'!$E21+'May 20'!$E21+'Jun 20'!$E20+'Jul 20'!$E21+'Aug 20'!$E21+'Sept 20'!$E21+'Oct 20'!$E21+'Nov 20'!$E21+'Dec 20'!$E21</f>
        <v>#REF!</v>
      </c>
      <c r="F21" s="142" t="e">
        <f>'Jan 20'!#REF!+'Feb 20'!$F21+'Mar 20'!$F21+'Apr 20'!$F21+'May 20'!$F21+'Jun 20'!$F20+'Jul 20'!$F21+'Aug 20'!$F21+'Sept 20'!$F21+'Oct 20'!$F21+'Nov 20'!$F21+'Dec 20'!$F21</f>
        <v>#REF!</v>
      </c>
      <c r="G21" s="142" t="e">
        <f>'Jan 20'!#REF!+'Feb 20'!$G21+'Mar 20'!$G21+'Apr 20'!$G21+'May 20'!$G21+'Jun 20'!$G20+'Jul 20'!$G21+'Aug 20'!$G21+'Sept 20'!$G21+'Oct 20'!$G21+'Nov 20'!$G21+'Dec 20'!$G21</f>
        <v>#REF!</v>
      </c>
      <c r="H21" s="142" t="e">
        <f>'Jan 20'!#REF!+'Feb 20'!$H21+'Mar 20'!$H21+'Apr 20'!$H21+'May 20'!$H21+'Jun 20'!$H20+'Jul 20'!$H21+'Aug 20'!$H21+'Sept 20'!$H21+'Oct 20'!$H21+'Nov 20'!$H21+'Dec 20'!$H21</f>
        <v>#REF!</v>
      </c>
      <c r="I21" s="142" t="e">
        <f>'Jan 20'!#REF!+'Feb 20'!$I21+'Mar 20'!$I21+'Apr 20'!$I21+'May 20'!$I21+'Jun 20'!$I20+'Jul 20'!$I21+'Aug 20'!$I21+'Sept 20'!$I21+'Oct 20'!$I21+'Nov 20'!$I21+'Dec 20'!$I21</f>
        <v>#REF!</v>
      </c>
      <c r="J21" s="142" t="e">
        <f>'Jan 20'!#REF!+'Feb 20'!$J21+'Mar 20'!$J21+'Apr 20'!$J21+'May 20'!$J21+'Jun 20'!$J20+'Jul 20'!$J21+'Aug 20'!$J21+'Sept 20'!$J21+'Oct 20'!$J21+'Nov 20'!$J21+'Dec 20'!$J21</f>
        <v>#REF!</v>
      </c>
      <c r="K21" s="142" t="e">
        <f>'Jan 20'!#REF!+'Feb 20'!$K21+'Mar 20'!$K21+'Apr 20'!$K21+'May 20'!$K21+'Jun 20'!$K20+'Jul 20'!$K21+'Aug 20'!$K21+'Sept 20'!$K21+'Oct 20'!$K21+'Nov 20'!$K21+'Dec 20'!$K21</f>
        <v>#REF!</v>
      </c>
      <c r="L21" s="142" t="e">
        <f>'Jan 20'!#REF!+'Feb 20'!$L21+'Mar 20'!$L21+'Apr 20'!$L21+'May 20'!$L21+'Jun 20'!$L20+'Jul 20'!$L21+'Aug 20'!$L21+'Sept 20'!$L21+'Oct 20'!$L21+'Nov 20'!$L21+'Dec 20'!$L21</f>
        <v>#REF!</v>
      </c>
      <c r="M21" s="142" t="e">
        <f>'Jan 20'!#REF!+'Feb 20'!$M21+'Mar 20'!$M21+'Apr 20'!$M21+'May 20'!$M21+'Jun 20'!$M20+'Jul 20'!$M21+'Aug 20'!$M21+'Sept 20'!$M21+'Oct 20'!$M21+'Nov 20'!$M21+'Dec 20'!$M21</f>
        <v>#REF!</v>
      </c>
      <c r="N21" s="144" t="e">
        <f t="shared" si="0"/>
        <v>#REF!</v>
      </c>
    </row>
    <row r="22" spans="1:14" s="119" customFormat="1" ht="20.25" customHeight="1" x14ac:dyDescent="0.25">
      <c r="A22" s="141" t="s">
        <v>94</v>
      </c>
      <c r="B22" s="142" t="e">
        <f>'Jan 20'!#REF!+'Feb 20'!$B21+'Mar 20'!$B22+'Apr 20'!$B22+'May 20'!$B21+'Jun 20'!$B21+'Jul 20'!$B22+'Aug 20'!$B22+'Sept 20'!$B22+'Oct 20'!$B22+'Nov 20'!$B22+'Dec 20'!$B22</f>
        <v>#REF!</v>
      </c>
      <c r="C22" s="142" t="e">
        <f>'Jan 20'!#REF!+'Feb 20'!$C22+'Mar 20'!$C22+'Apr 20'!$C22+'May 20'!$C22+'Jun 20'!$C21+'Jul 20'!$C22+'Aug 20'!$C22+'Sept 20'!$C22+'Oct 20'!$C22+'Nov 20'!$C22+'Dec 20'!$C22</f>
        <v>#REF!</v>
      </c>
      <c r="D22" s="142" t="e">
        <f>'Jan 20'!#REF!+'Feb 20'!$D22+'Mar 20'!$D22+'Apr 20'!$D22+'May 20'!$D22+'Jun 20'!$D21+'Jul 20'!$D22+'Aug 20'!$D22+'Sept 20'!$D22+'Oct 20'!$D22+'Nov 20'!$D22+'Dec 20'!$D22</f>
        <v>#REF!</v>
      </c>
      <c r="E22" s="143" t="e">
        <f>'Jan 20'!#REF!+'Feb 20'!$E22+'Mar 20'!$E22+'Apr 20'!$E22+'May 20'!$E22+'Jun 20'!$E21+'Jul 20'!$E22+'Aug 20'!$E22+'Sept 20'!$E22+'Oct 20'!$E22+'Nov 20'!$E22+'Dec 20'!$E22</f>
        <v>#REF!</v>
      </c>
      <c r="F22" s="142" t="e">
        <f>'Jan 20'!#REF!+'Feb 20'!$F22+'Mar 20'!$F22+'Apr 20'!$F22+'May 20'!$F22+'Jun 20'!$F21+'Jul 20'!$F22+'Aug 20'!$F22+'Sept 20'!$F22+'Oct 20'!$F22+'Nov 20'!$F22+'Dec 20'!$F22</f>
        <v>#REF!</v>
      </c>
      <c r="G22" s="142" t="e">
        <f>'Jan 20'!#REF!+'Feb 20'!$G22+'Mar 20'!$G22+'Apr 20'!$G22+'May 20'!$G22+'Jun 20'!$G21+'Jul 20'!$G22+'Aug 20'!$G22+'Sept 20'!$G22+'Oct 20'!$G22+'Nov 20'!$G22+'Dec 20'!$G22</f>
        <v>#REF!</v>
      </c>
      <c r="H22" s="142" t="e">
        <f>'Jan 20'!#REF!+'Feb 20'!$H22+'Mar 20'!$H22+'Apr 20'!$H22+'May 20'!$H22+'Jun 20'!$H21+'Jul 20'!$H22+'Aug 20'!$H22+'Sept 20'!$H22+'Oct 20'!$H22+'Nov 20'!$H22+'Dec 20'!$H22</f>
        <v>#REF!</v>
      </c>
      <c r="I22" s="142" t="e">
        <f>'Jan 20'!#REF!+'Feb 20'!$I22+'Mar 20'!$I22+'Apr 20'!$I22+'May 20'!$I22+'Jun 20'!$I21+'Jul 20'!$I22+'Aug 20'!$I22+'Sept 20'!$I22+'Oct 20'!$I22+'Nov 20'!$I22+'Dec 20'!$I22</f>
        <v>#REF!</v>
      </c>
      <c r="J22" s="142" t="e">
        <f>'Jan 20'!#REF!+'Feb 20'!$J22+'Mar 20'!$J22+'Apr 20'!$J22+'May 20'!$J22+'Jun 20'!$J21+'Jul 20'!$J22+'Aug 20'!$J22+'Sept 20'!$J22+'Oct 20'!$J22+'Nov 20'!$J22+'Dec 20'!$J22</f>
        <v>#REF!</v>
      </c>
      <c r="K22" s="142" t="e">
        <f>'Jan 20'!#REF!+'Feb 20'!$K22+'Mar 20'!$K22+'Apr 20'!$K22+'May 20'!$K22+'Jun 20'!$K21+'Jul 20'!$K22+'Aug 20'!$K22+'Sept 20'!$K22+'Oct 20'!$K22+'Nov 20'!$K22+'Dec 20'!$K22</f>
        <v>#REF!</v>
      </c>
      <c r="L22" s="142" t="e">
        <f>'Jan 20'!#REF!+'Feb 20'!$L22+'Mar 20'!$L22+'Apr 20'!$L22+'May 20'!$L22+'Jun 20'!$L21+'Jul 20'!$L22+'Aug 20'!$L22+'Sept 20'!$L22+'Oct 20'!$L22+'Nov 20'!$L22+'Dec 20'!$L22</f>
        <v>#REF!</v>
      </c>
      <c r="M22" s="142" t="e">
        <f>'Jan 20'!#REF!+'Feb 20'!$M22+'Mar 20'!$M22+'Apr 20'!$M22+'May 20'!$M22+'Jun 20'!$M21+'Jul 20'!$M22+'Aug 20'!$M22+'Sept 20'!$M22+'Oct 20'!$M22+'Nov 20'!$M22+'Dec 20'!$L22</f>
        <v>#REF!</v>
      </c>
      <c r="N22" s="144" t="e">
        <f t="shared" si="0"/>
        <v>#REF!</v>
      </c>
    </row>
    <row r="23" spans="1:14" s="119" customFormat="1" ht="20.25" customHeight="1" x14ac:dyDescent="0.25">
      <c r="A23" s="120" t="s">
        <v>95</v>
      </c>
      <c r="B23" s="142" t="e">
        <f>'Jan 20'!#REF!+'Feb 20'!#REF!+'Mar 20'!$B23+'Apr 20'!$B23+'May 20'!$B22+'Jun 20'!$B22+'Jul 20'!$B23+'Aug 20'!$B23+'Sept 20'!$B23+'Oct 20'!$B23+'Nov 20'!$B23+'Dec 20'!$B23</f>
        <v>#REF!</v>
      </c>
      <c r="C23" s="142" t="e">
        <f>'Jan 20'!#REF!+'Feb 20'!$C23+'Mar 20'!$C23+'Apr 20'!$C23+'May 20'!$C23+'Jun 20'!$C22+'Jul 20'!$C23+'Aug 20'!$C23+'Sept 20'!$C23+'Oct 20'!$C23+'Nov 20'!$C23+'Dec 20'!$C23</f>
        <v>#REF!</v>
      </c>
      <c r="D23" s="142" t="e">
        <f>'Jan 20'!#REF!+'Feb 20'!$D23+'Mar 20'!$D23+'Apr 20'!$D23+'May 20'!$D23+'Jun 20'!$D22+'Jul 20'!$D23+'Aug 20'!$D23+'Sept 20'!$D23+'Oct 20'!$D23+'Nov 20'!$D23+'Dec 20'!$D23</f>
        <v>#REF!</v>
      </c>
      <c r="E23" s="143" t="e">
        <f>'Jan 20'!#REF!+'Feb 20'!$E23+'Mar 20'!$E23+'Apr 20'!$E23+'May 20'!$E23+'Jun 20'!$E22+'Jul 20'!$E23+'Aug 20'!$E23+'Sept 20'!$E23+'Oct 20'!$E23+'Nov 20'!$E23+'Dec 20'!$E23</f>
        <v>#REF!</v>
      </c>
      <c r="F23" s="142" t="e">
        <f>'Jan 20'!#REF!+'Feb 20'!$F23+'Mar 20'!$F23+'Apr 20'!$F23+'May 20'!$F23+'Jun 20'!$F22+'Jul 20'!$F23+'Aug 20'!$F23+'Sept 20'!$F23+'Oct 20'!$F23+'Nov 20'!$F23+'Dec 20'!$F23</f>
        <v>#REF!</v>
      </c>
      <c r="G23" s="142" t="e">
        <f>'Jan 20'!#REF!+'Feb 20'!$G23+'Mar 20'!$G23+'Apr 20'!$G23+'May 20'!$G23+'Jun 20'!$G22+'Jul 20'!$G23+'Aug 20'!$G23+'Sept 20'!$G23+'Oct 20'!$G23+'Nov 20'!$G23+'Dec 20'!$G23</f>
        <v>#REF!</v>
      </c>
      <c r="H23" s="142" t="e">
        <f>'Jan 20'!#REF!+'Feb 20'!$H23+'Mar 20'!$H23+'Apr 20'!$H23+'May 20'!$H23+'Jun 20'!$H22+'Jul 20'!$H23+'Aug 20'!$H23+'Sept 20'!$H23+'Oct 20'!$H23+'Nov 20'!$H23+'Dec 20'!$H23</f>
        <v>#REF!</v>
      </c>
      <c r="I23" s="142" t="e">
        <f>'Jan 20'!#REF!+'Feb 20'!$I23+'Mar 20'!$I23+'Apr 20'!$I23+'May 20'!$I23+'Jun 20'!$I22+'Jul 20'!$I23+'Aug 20'!$I23+'Sept 20'!$I23+'Oct 20'!$I23+'Nov 20'!$I23+'Dec 20'!$I23</f>
        <v>#REF!</v>
      </c>
      <c r="J23" s="142" t="e">
        <f>'Jan 20'!#REF!+'Feb 20'!$J23+'Mar 20'!$J23+'Apr 20'!$J23+'May 20'!$J23+'Jun 20'!$J22+'Jul 20'!$J23+'Aug 20'!$J23+'Sept 20'!$J23+'Oct 20'!$J23+'Nov 20'!$J23+'Dec 20'!$J23</f>
        <v>#REF!</v>
      </c>
      <c r="K23" s="142" t="e">
        <f>'Jan 20'!#REF!+'Feb 20'!$K23+'Mar 20'!$K23+'Apr 20'!$K23+'May 20'!$K23+'Jun 20'!$K22+'Jul 20'!$K23+'Aug 20'!$K23+'Sept 20'!$K23+'Oct 20'!$K23+'Nov 20'!$K23+'Dec 20'!$K23</f>
        <v>#REF!</v>
      </c>
      <c r="L23" s="142" t="e">
        <f>'Jan 20'!#REF!+'Feb 20'!$L23+'Mar 20'!$L23+'Apr 20'!$L23+'May 20'!$L23+'Jun 20'!$L22+'Jul 20'!$L23+'Aug 20'!$L23+'Sept 20'!$L23+'Oct 20'!$L23+'Nov 20'!$L23+'Dec 20'!$L23</f>
        <v>#REF!</v>
      </c>
      <c r="M23" s="142" t="e">
        <f>'Jan 20'!#REF!+'Feb 20'!$M23+'Mar 20'!$M23+'Apr 20'!$M23+'May 20'!$M23+'Jun 20'!$M22+'Jul 20'!$M23+'Aug 20'!$M23+'Sept 20'!$M23+'Oct 20'!$M23+'Nov 20'!$M23+'Dec 20'!$L23</f>
        <v>#REF!</v>
      </c>
      <c r="N23" s="144" t="e">
        <f t="shared" si="0"/>
        <v>#REF!</v>
      </c>
    </row>
    <row r="24" spans="1:14" s="119" customFormat="1" ht="20.25" customHeight="1" x14ac:dyDescent="0.25">
      <c r="A24" s="141" t="s">
        <v>96</v>
      </c>
      <c r="B24" s="142" t="e">
        <f>'Jan 20'!#REF!+'Feb 20'!$B23+'Mar 20'!$B25+'Apr 20'!$B25+'May 20'!$B23+'Jun 20'!$B23+'Jul 20'!$B25+'Aug 20'!$B25+'Sept 20'!$B25+'Oct 20'!$B24+'Nov 20'!$B24+'Dec 20'!$B24</f>
        <v>#REF!</v>
      </c>
      <c r="C24" s="142" t="e">
        <f>'Jan 20'!#REF!+'Feb 20'!$C24+'Mar 20'!$C25+'Apr 20'!$C25+'May 20'!$C25+'Jun 20'!$C23+'Jul 20'!$C25+'Aug 20'!$C25+'Sept 20'!$C25+'Oct 20'!$C24+'Nov 20'!$C24+'Dec 20'!$C24</f>
        <v>#REF!</v>
      </c>
      <c r="D24" s="142" t="e">
        <f>'Jan 20'!#REF!+'Feb 20'!$D24+'Mar 20'!$D25+'Apr 20'!$D25+'May 20'!$D25+'Jun 20'!$D23+'Jul 20'!$D25+'Aug 20'!$D25+'Sept 20'!$D25+'Oct 20'!$D24+'Nov 20'!$D24+'Dec 20'!$D24</f>
        <v>#REF!</v>
      </c>
      <c r="E24" s="143" t="e">
        <f>'Jan 20'!#REF!+'Feb 20'!$E24+'Mar 20'!$E25+'Apr 20'!$E25+'May 20'!$E25+'Jun 20'!$E23+'Jul 20'!$E25+'Aug 20'!$E25+'Sept 20'!$E25+'Oct 20'!$E24+'Nov 20'!$E24+'Dec 20'!$E24</f>
        <v>#REF!</v>
      </c>
      <c r="F24" s="142" t="e">
        <f>'Jan 20'!#REF!+'Feb 20'!$F24+'Mar 20'!$F25+'Apr 20'!$F25+'May 20'!$F25+'Jun 20'!$F23+'Jul 20'!$F25+'Aug 20'!$F25+'Sept 20'!$F25+'Oct 20'!$F24+'Nov 20'!$F24+'Dec 20'!$F24</f>
        <v>#REF!</v>
      </c>
      <c r="G24" s="142" t="e">
        <f>'Jan 20'!#REF!+'Feb 20'!$G24+'Mar 20'!$G25+'Apr 20'!$G25+'May 20'!$G25+'Jun 20'!$G23+'Jul 20'!$G25+'Aug 20'!$G25+'Sept 20'!$G25+'Oct 20'!$G24+'Nov 20'!$G24+'Dec 20'!$G24</f>
        <v>#REF!</v>
      </c>
      <c r="H24" s="142" t="e">
        <f>'Jan 20'!#REF!+'Feb 20'!$H24+'Mar 20'!$H25+'Apr 20'!$H25+'May 20'!$H25+'Jun 20'!$H23+'Jul 20'!$H25+'Aug 20'!$H25+'Sept 20'!$H25+'Oct 20'!$H24+'Nov 20'!$H24+'Dec 20'!$H24</f>
        <v>#REF!</v>
      </c>
      <c r="I24" s="142" t="e">
        <f>'Jan 20'!#REF!+'Feb 20'!$I24+'Mar 20'!$I25+'Apr 20'!$I25+'May 20'!$I25+'Jun 20'!$I23+'Jul 20'!$I25+'Aug 20'!$I25+'Sept 20'!$I25+'Oct 20'!$I24+'Nov 20'!$I24+'Dec 20'!$I24</f>
        <v>#REF!</v>
      </c>
      <c r="J24" s="142" t="e">
        <f>'Jan 20'!#REF!+'Feb 20'!$J24+'Mar 20'!$J25+'Apr 20'!$J25+'May 20'!$J25+'Jun 20'!$J23+'Jul 20'!$J25+'Aug 20'!$J25+'Sept 20'!$J25+'Oct 20'!$J24+'Nov 20'!$J24+'Dec 20'!$J24</f>
        <v>#REF!</v>
      </c>
      <c r="K24" s="142" t="e">
        <f>'Jan 20'!#REF!+'Feb 20'!$K24+'Mar 20'!$K25+'Apr 20'!$K25+'May 20'!$K25+'Jun 20'!$K23+'Jul 20'!$K25+'Aug 20'!$K25+'Sept 20'!$K25+'Oct 20'!$K24+'Nov 20'!$K24+'Dec 20'!$K24</f>
        <v>#REF!</v>
      </c>
      <c r="L24" s="142" t="e">
        <f>'Jan 20'!#REF!+'Feb 20'!$L24+'Mar 20'!$L25+'Apr 20'!$L25+'May 20'!$L25+'Jun 20'!$L23+'Jul 20'!$L25+'Aug 20'!$L25+'Sept 20'!$L25+'Oct 20'!$L24+'Nov 20'!$L24+'Dec 20'!$L24</f>
        <v>#REF!</v>
      </c>
      <c r="M24" s="142" t="e">
        <f>'Jan 20'!#REF!+'Feb 20'!$M24+'Mar 20'!$M25+'Apr 20'!$M25+'May 20'!$M25+'Jun 20'!$M23+'Jul 20'!$M25+'Aug 20'!$M25+'Sept 20'!$M25+'Oct 20'!$M24+'Nov 20'!$M24+'Dec 20'!$L24</f>
        <v>#REF!</v>
      </c>
      <c r="N24" s="144" t="e">
        <f t="shared" si="0"/>
        <v>#REF!</v>
      </c>
    </row>
    <row r="25" spans="1:14" s="119" customFormat="1" ht="20.25" customHeight="1" x14ac:dyDescent="0.25">
      <c r="A25" s="120" t="s">
        <v>97</v>
      </c>
      <c r="B25" s="142">
        <f>'Jan 20'!$B21+'Feb 20'!$B25+'Mar 20'!$B26+'Apr 20'!$B26+'May 20'!$B25+'Jun 20'!$B25+'Jul 20'!$B26+'Aug 20'!$B26+'Sept 20'!$B26+'Oct 20'!$B25+'Nov 20'!$B25+'Dec 20'!$B25</f>
        <v>4437.3599999999997</v>
      </c>
      <c r="C25" s="142">
        <f>'Jan 20'!$C21+'Feb 20'!$C25+'Mar 20'!$C26+'Apr 20'!$C26+'May 20'!$C26+'Jun 20'!$C25+'Jul 20'!$C26+'Aug 20'!$C26+'Sept 20'!$C26+'Oct 20'!$C25+'Nov 20'!$C25+'Dec 20'!$C25</f>
        <v>13307.4</v>
      </c>
      <c r="D25" s="142">
        <f>'Jan 20'!$D21+'Feb 20'!$D25+'Mar 20'!$D26+'Apr 20'!$D26+'May 20'!$D26+'Jun 20'!$D25+'Jul 20'!$D26+'Aug 20'!$D26+'Sept 20'!$D26+'Oct 20'!$D25+'Nov 20'!$D25+'Dec 20'!$D25</f>
        <v>0</v>
      </c>
      <c r="E25" s="143">
        <f>'Jan 20'!$E21+'Feb 20'!$E25+'Mar 20'!$E26+'Apr 20'!$E25+'May 20'!$E26+'Jun 20'!$E25+'Jul 20'!$E26+'Aug 20'!$E26+'Sept 20'!$E26+'Oct 20'!$E25+'Nov 20'!$E25+'Dec 20'!$E25</f>
        <v>819.5</v>
      </c>
      <c r="F25" s="142">
        <f>'Jan 20'!$F21+'Feb 20'!$F25+'Mar 20'!$F26+'Apr 20'!$F26+'May 20'!$F26+'Jun 20'!$F25+'Jul 20'!$F26+'Aug 20'!$F26+'Sept 20'!$F26+'Oct 20'!$F25+'Nov 20'!$F25+'Dec 20'!$F25</f>
        <v>0</v>
      </c>
      <c r="G25" s="142">
        <f>'Jan 20'!$G21+'Feb 20'!$G25+'Mar 20'!$G26+'Apr 20'!$G26+'May 20'!$G26+'Jun 20'!$G25+'Jul 20'!$G26+'Aug 20'!$G26+'Sept 20'!$G26+'Oct 20'!$G25+'Nov 20'!$G25+'Dec 20'!$G25</f>
        <v>0</v>
      </c>
      <c r="H25" s="142">
        <f>'Jan 20'!$H21+'Feb 20'!$H25+'Mar 20'!$H26+'Apr 20'!$H26+'May 20'!$H26+'Jun 20'!$H25+'Jul 20'!$H26+'Aug 20'!$H26+'Sept 20'!$H26+'Oct 20'!$H25+'Nov 20'!$H25+'Dec 20'!$H25</f>
        <v>0</v>
      </c>
      <c r="I25" s="142">
        <f>'Jan 20'!$I21+'Feb 20'!$I25+'Mar 20'!$I26+'Apr 20'!$I26+'May 20'!$I26+'Jun 20'!$I25+'Jul 20'!$I26+'Aug 20'!$I26+'Sept 20'!$I26+'Oct 20'!$I25+'Nov 20'!$I25+'Dec 20'!$I25</f>
        <v>0</v>
      </c>
      <c r="J25" s="142">
        <f>'Jan 20'!$J21+'Feb 20'!$J25+'Mar 20'!$J26+'Apr 20'!$J26+'May 20'!$J26+'Jun 20'!$J25+'Jul 20'!$J26+'Aug 20'!$J26+'Sept 20'!$J26+'Oct 20'!$J25+'Nov 20'!$J25+'Dec 20'!$J25</f>
        <v>0</v>
      </c>
      <c r="K25" s="142">
        <f>'Jan 20'!$K21+'Feb 20'!$K25+'Mar 20'!$K26+'Apr 20'!$K26+'May 20'!$K26+'Jun 20'!$K25+'Jul 20'!$K26+'Aug 20'!$K26+'Sept 20'!$K26+'Oct 20'!$K25+'Nov 20'!$K25+'Dec 20'!$K25</f>
        <v>0</v>
      </c>
      <c r="L25" s="142">
        <f>'Jan 20'!$L21+'Feb 20'!$L25+'Mar 20'!$L26+'Apr 20'!$L26+'May 20'!$L26+'Jun 20'!$L25+'Jul 20'!$L26+'Aug 20'!$L26+'Sept 20'!$L26+'Oct 20'!$L25+'Nov 20'!$L25+'Dec 20'!$L25</f>
        <v>0</v>
      </c>
      <c r="M25" s="142">
        <f>'Jan 20'!$M21+'Feb 20'!$M25+'Mar 20'!$M26+'Apr 20'!$M26+'May 20'!$M26+'Jun 20'!$M25+'Jul 20'!$M26+'Aug 20'!$M26+'Sept 20'!$M26+'Oct 20'!$M25+'Nov 20'!$M25+'Dec 20'!$L25</f>
        <v>0</v>
      </c>
      <c r="N25" s="144">
        <f t="shared" si="0"/>
        <v>18564.259999999998</v>
      </c>
    </row>
    <row r="26" spans="1:14" s="119" customFormat="1" ht="20.25" customHeight="1" x14ac:dyDescent="0.25">
      <c r="A26" s="141" t="s">
        <v>34</v>
      </c>
      <c r="B26" s="142">
        <f>'Jan 20'!$B22+'Feb 20'!$B26+'Mar 20'!$B28+'Apr 20'!$B28+'May 20'!$B26+'Jun 20'!$B26+'Jul 20'!$B28+'Aug 20'!$B28+'Sept 20'!$B28+'Oct 20'!$B26+'Nov 20'!$B26+'Dec 20'!$B26</f>
        <v>1333.83</v>
      </c>
      <c r="C26" s="142">
        <f>'Jan 20'!$C22+'Feb 20'!$C26+'Mar 20'!$C28+'Apr 20'!$C28+'May 20'!$C28+'Jun 20'!$C26+'Jul 20'!$C28+'Aug 20'!$C28+'Sept 20'!$C28+'Oct 20'!$C26+'Nov 20'!$C26+'Dec 20'!$C26</f>
        <v>3659.5299999999997</v>
      </c>
      <c r="D26" s="142">
        <f>'Jan 20'!$D22+'Feb 20'!$D26+'Mar 20'!$D28+'Apr 20'!$D28+'May 20'!$D28+'Jun 20'!$D26+'Jul 20'!$D28+'Aug 20'!$D28+'Sept 20'!$D28+'Oct 20'!$D26+'Nov 20'!$D26+'Dec 20'!$D26</f>
        <v>0</v>
      </c>
      <c r="E26" s="143">
        <f>'Jan 20'!$E22+'Feb 20'!$E26+'Mar 20'!$E28+'Apr 20'!$E26+'May 20'!$E28+'Jun 20'!$E26+'Jul 20'!$E28+'Aug 20'!$E28+'Sept 20'!$E28+'Oct 20'!$E26+'Nov 20'!$E26+'Dec 20'!$E26</f>
        <v>0</v>
      </c>
      <c r="F26" s="142">
        <f>'Jan 20'!$F22+'Feb 20'!$F26+'Mar 20'!$F28+'Apr 20'!$F28+'May 20'!$F28+'Jun 20'!$F26+'Jul 20'!$F28+'Aug 20'!$F28+'Sept 20'!$F28+'Oct 20'!$F26+'Nov 20'!$F26+'Dec 20'!$F26</f>
        <v>0</v>
      </c>
      <c r="G26" s="142">
        <f>'Jan 20'!$G22+'Feb 20'!$G26+'Mar 20'!$G28+'Apr 20'!$G28+'May 20'!$G28+'Jun 20'!$G26+'Jul 20'!$G28+'Aug 20'!$G28+'Sept 20'!$G28+'Oct 20'!$G26+'Nov 20'!$G26+'Dec 20'!$G26</f>
        <v>0</v>
      </c>
      <c r="H26" s="142" t="e">
        <f>'Jan 20'!$H22+'Feb 20'!$H26+'Mar 20'!$H28+'Apr 20'!$H28+'May 20'!$H28+'Jun 20'!$H26+'Jul 20'!$H28+'Aug 20'!$H28+'Sept 20'!$H28+'Oct 20'!$H26+'Nov 20'!$H26+'Dec 20'!$H26</f>
        <v>#VALUE!</v>
      </c>
      <c r="I26" s="142">
        <f>'Jan 20'!$I22+'Feb 20'!$I26+'Mar 20'!$I28+'Apr 20'!$I28+'May 20'!$I28+'Jun 20'!$I26+'Jul 20'!$I28+'Aug 20'!$I28+'Sept 20'!$I28+'Oct 20'!$I26+'Nov 20'!$I26+'Dec 20'!$I26</f>
        <v>0</v>
      </c>
      <c r="J26" s="142">
        <f>'Jan 20'!$J22+'Feb 20'!$J26+'Mar 20'!$J28+'Apr 20'!$J28+'May 20'!$J28+'Jun 20'!$J26+'Jul 20'!$J28+'Aug 20'!$J28+'Sept 20'!$J28+'Oct 20'!$J26+'Nov 20'!$J26+'Dec 20'!$J26</f>
        <v>0</v>
      </c>
      <c r="K26" s="142">
        <f>'Jan 20'!$K22+'Feb 20'!$K26+'Mar 20'!$K28+'Apr 20'!$K28+'May 20'!$K28+'Jun 20'!$K26+'Jul 20'!$K28+'Aug 20'!$K28+'Sept 20'!$K28+'Oct 20'!$K26+'Nov 20'!$K26+'Dec 20'!$K26</f>
        <v>150</v>
      </c>
      <c r="L26" s="142">
        <f>'Jan 20'!$L22+'Feb 20'!$L26+'Mar 20'!$L28+'Apr 20'!$L28+'May 20'!$L28+'Jun 20'!$L26+'Jul 20'!$L28+'Aug 20'!$L28+'Sept 20'!$L28+'Oct 20'!$L26+'Nov 20'!$L26+'Dec 20'!$L26</f>
        <v>264.41000000000003</v>
      </c>
      <c r="M26" s="142">
        <f>'Jan 20'!$M22+'Feb 20'!$M26+'Mar 20'!$M28+'Apr 20'!$M28+'May 20'!$M28+'Jun 20'!$M26+'Jul 20'!$M28+'Aug 20'!$M28+'Sept 20'!$M28+'Oct 20'!$M26+'Nov 20'!$M26+'Dec 20'!$L26</f>
        <v>500</v>
      </c>
      <c r="N26" s="144" t="e">
        <f t="shared" si="0"/>
        <v>#VALUE!</v>
      </c>
    </row>
    <row r="27" spans="1:14" s="119" customFormat="1" ht="20.25" customHeight="1" x14ac:dyDescent="0.25">
      <c r="A27" s="141" t="s">
        <v>98</v>
      </c>
      <c r="B27" s="142">
        <f>'Jan 20'!$B24+'Feb 20'!$B27+'Mar 20'!$B29+'Apr 20'!$B29+'May 20'!$B28+'Jun 20'!$B28+'Jul 20'!$B29+'Aug 20'!$B29+'Sept 20'!$B29+'Oct 20'!$B27+'Nov 20'!$B27+'Dec 20'!$B27</f>
        <v>3092.5900000000006</v>
      </c>
      <c r="C27" s="142">
        <f>'Jan 20'!$C24+'Feb 20'!$C27+'Mar 20'!$C29+'Apr 20'!$C29+'May 20'!$C29+'Jun 20'!$C28+'Jul 20'!$C29+'Aug 20'!$C29+'Sept 20'!$C29+'Oct 20'!$C27+'Nov 20'!$C27+'Dec 20'!$C27</f>
        <v>11976.66</v>
      </c>
      <c r="D27" s="142">
        <f>'Jan 20'!$D24+'Feb 20'!$D27+'Mar 20'!$D29+'Apr 20'!$D29+'May 20'!$D29+'Jun 20'!$D28+'Jul 20'!$D29+'Aug 20'!$D29+'Sept 20'!$D29+'Oct 20'!$D27+'Nov 20'!$D27+'Dec 20'!$D27</f>
        <v>0</v>
      </c>
      <c r="E27" s="143">
        <f>'Jan 20'!$E24+'Feb 20'!$E27+'Mar 20'!$E29+'Apr 20'!$E28+'Apr 20'!$E29+'Jun 20'!$E28+'Jul 20'!$E29+'Aug 20'!$E29+'Sept 20'!$E29+'Oct 20'!$E27+'Nov 20'!$E27+'Dec 20'!$E27</f>
        <v>68.959999999999994</v>
      </c>
      <c r="F27" s="142">
        <f>'Jan 20'!$F24+'Feb 20'!$F27+'Mar 20'!$F29+'Apr 20'!$F29+'May 20'!$F29+'Jun 20'!$F28+'Jul 20'!$F29+'Aug 20'!$F29+'Sept 20'!$F29+'Oct 20'!$F27+'Nov 20'!$F27+'Dec 20'!$F27</f>
        <v>1983.1</v>
      </c>
      <c r="G27" s="142">
        <f>'Jan 20'!$G24+'Feb 20'!$G27+'Mar 20'!$G29+'Apr 20'!$G29+'May 20'!$G29+'Jun 20'!$G28+'Jul 20'!$G29+'Aug 20'!$G29+'Sept 20'!$G29+'Oct 20'!$G27+'Nov 20'!$G27+'Dec 20'!$G27</f>
        <v>0</v>
      </c>
      <c r="H27" s="142">
        <f>'Jan 20'!$H24+'Feb 20'!$H27+'Mar 20'!$H29+'Apr 20'!$H29+'May 20'!$H29+'Jun 20'!$H28+'Jul 20'!$H29+'Aug 20'!$H29+'Sept 20'!$H29+'Oct 20'!$H27+'Nov 20'!$H27+'Dec 20'!$H27</f>
        <v>0</v>
      </c>
      <c r="I27" s="142">
        <f>'Jan 20'!$I24+'Feb 20'!$I27+'Mar 20'!$I29+'Apr 20'!$I29+'May 20'!$I29+'Jun 20'!$I28+'Jul 20'!$I29+'Aug 20'!$I29+'Sept 20'!$I29+'Oct 20'!$I27+'Nov 20'!$I27+'Dec 20'!$I27</f>
        <v>0</v>
      </c>
      <c r="J27" s="142">
        <f>'Jan 20'!$J24+'Feb 20'!$J27+'Mar 20'!$J29+'Apr 20'!$J29+'May 20'!$J29+'Jun 20'!$J28+'Jul 20'!$J29+'Aug 20'!$J29+'Sept 20'!$J29+'Oct 20'!$J27+'Nov 20'!$J27+'Dec 20'!$J27</f>
        <v>0</v>
      </c>
      <c r="K27" s="142">
        <f>'Jan 20'!$K24+'Feb 20'!$K27+'Mar 20'!$K29+'Apr 20'!$K29+'May 20'!$K29+'Jun 20'!$K28+'Jul 20'!$K29+'Aug 20'!$K29+'Sept 20'!$K29+'Oct 20'!$K27+'Nov 20'!$K27+'Dec 20'!$K27</f>
        <v>0</v>
      </c>
      <c r="L27" s="142">
        <f>'Jan 20'!$L24+'Feb 20'!$L27+'Mar 20'!$L29+'Apr 20'!$L29+'May 20'!$L29+'Jun 20'!$L28+'Jul 20'!$L29+'Aug 20'!$L29+'Sept 20'!$L29+'Oct 20'!$L27+'Nov 20'!$L27+'Dec 20'!$L27</f>
        <v>0</v>
      </c>
      <c r="M27" s="142">
        <f>'Jan 20'!$M24+'Feb 20'!$M27+'Mar 20'!$M29+'Apr 20'!$M29+'May 20'!$M29+'Jun 20'!$M28+'Jul 20'!$M29+'Aug 20'!$M29+'Sept 20'!$M29+'Oct 20'!$M27+'Nov 20'!$M27+'Dec 20'!$M27</f>
        <v>0</v>
      </c>
      <c r="N27" s="144">
        <f t="shared" si="0"/>
        <v>17121.309999999998</v>
      </c>
    </row>
    <row r="28" spans="1:14" s="119" customFormat="1" ht="20.25" customHeight="1" x14ac:dyDescent="0.25">
      <c r="A28" s="120" t="s">
        <v>37</v>
      </c>
      <c r="B28" s="142">
        <f>'Jan 20'!$B25+'Feb 20'!$B28+'Mar 20'!$B30+'Apr 20'!$B30+'May 20'!$B29+'Jun 20'!$B29+'Jul 20'!$B30+'Aug 20'!$B30+'Sept 20'!$B30+'Oct 20'!$B28+'Nov 20'!$B28+'Dec 20'!$B28</f>
        <v>3966.4900000000007</v>
      </c>
      <c r="C28" s="142">
        <f>'Jan 20'!$C25+'Feb 20'!$C28+'Mar 20'!$C30+'Apr 20'!$C30+'May 20'!$C30+'Jun 20'!$C29+'Jul 20'!$C30+'Aug 20'!$C30+'Sept 20'!$C30+'Oct 20'!$C28+'Nov 20'!$C28+'Dec 20'!$C28</f>
        <v>13307.4</v>
      </c>
      <c r="D28" s="142">
        <f>'Jan 20'!$D25+'Feb 20'!$D28+'Mar 20'!$D30+'Apr 20'!$D30+'May 20'!$D30+'Jun 20'!$D29+'Jul 20'!$D30+'Aug 20'!$D30+'Sept 20'!$D30+'Oct 20'!$D28+'Nov 20'!$D28+'Dec 20'!$D28</f>
        <v>0</v>
      </c>
      <c r="E28" s="143" t="e">
        <f>'Jan 20'!$E25+'Feb 20'!$E28+'Mar 20'!$E30+'Apr 20'!#REF!+'May 20'!$E30+'Jun 20'!$E29+'Jul 20'!$E30+'Aug 20'!$E30+'Sept 20'!$E30+'Oct 20'!$E28+'Nov 20'!$E28+'Dec 20'!$E28</f>
        <v>#REF!</v>
      </c>
      <c r="F28" s="142">
        <f>'Jan 20'!$F25+'Feb 20'!$F28+'Mar 20'!$F30+'Apr 20'!$F30+'May 20'!$F30+'Jun 20'!$F29+'Jul 20'!$F30+'Aug 20'!$F30+'Sept 20'!$F30+'Oct 20'!$F28+'Nov 20'!$F28+'Dec 20'!$F28</f>
        <v>2727.13</v>
      </c>
      <c r="G28" s="142">
        <f>'Jan 20'!$G25+'Feb 20'!$G28+'Mar 20'!$G30+'Apr 20'!$G30+'May 20'!$G30+'Jun 20'!$G29+'Jul 20'!$G30+'Aug 20'!$G30+'Sept 20'!$G30+'Oct 20'!$G28+'Nov 20'!$G28+'Dec 20'!$G28</f>
        <v>0</v>
      </c>
      <c r="H28" s="142">
        <f>'Jan 20'!$H25+'Feb 20'!$H28+'Mar 20'!$H30+'Apr 20'!$H30+'May 20'!$H30+'Jun 20'!$H29+'Jul 20'!$H30+'Aug 20'!$H30+'Sept 20'!$H30+'Oct 20'!$H28+'Nov 20'!$H28+'Dec 20'!$H28</f>
        <v>0</v>
      </c>
      <c r="I28" s="142">
        <f>'Jan 20'!$I25+'Feb 20'!$I28+'Mar 20'!$I30+'Apr 20'!$I30+'May 20'!$I30+'Jun 20'!$I29+'Jul 20'!$I30+'Aug 20'!$I30+'Sept 20'!$I30+'Oct 20'!$I28+'Nov 20'!$I28+'Dec 20'!$I28</f>
        <v>0</v>
      </c>
      <c r="J28" s="142">
        <f>'Jan 20'!$J25+'Feb 20'!$J28+'Mar 20'!$J30+'Apr 20'!$J30+'May 20'!$J30+'Jun 20'!$J29+'Jul 20'!$J30+'Aug 20'!$J30+'Sept 20'!$J30+'Oct 20'!$J28+'Nov 20'!$J28+'Dec 20'!$J28</f>
        <v>0</v>
      </c>
      <c r="K28" s="142">
        <f>'Jan 20'!$K25+'Feb 20'!$K28+'Mar 20'!$K30+'Apr 20'!$K30+'May 20'!$K30+'Jun 20'!$K29+'Jul 20'!$K30+'Aug 20'!$K30+'Sept 20'!$K30+'Oct 20'!$K28+'Nov 20'!$K28+'Dec 20'!$K28</f>
        <v>650</v>
      </c>
      <c r="L28" s="142">
        <f>'Jan 20'!$L25+'Feb 20'!$L28+'Mar 20'!$L30+'Apr 20'!$L30+'May 20'!$L30+'Jun 20'!$L29+'Jul 20'!$L30+'Aug 20'!$L30+'Sept 20'!$L30+'Oct 20'!$L28+'Nov 20'!$L28+'Dec 20'!$L28</f>
        <v>154.5</v>
      </c>
      <c r="M28" s="142">
        <f>'Jan 20'!$M25+'Feb 20'!$M28+'Mar 20'!$M30+'Apr 20'!$M30+'May 20'!$M30+'Jun 20'!$M29+'Jul 20'!$M30+'Aug 20'!$M30+'Sept 20'!$M30+'Oct 20'!$M28+'Nov 20'!$M28+'Dec 20'!$L28</f>
        <v>3500</v>
      </c>
      <c r="N28" s="144" t="e">
        <f t="shared" si="0"/>
        <v>#REF!</v>
      </c>
    </row>
    <row r="29" spans="1:14" s="119" customFormat="1" ht="20.25" customHeight="1" x14ac:dyDescent="0.25">
      <c r="A29" s="141" t="s">
        <v>38</v>
      </c>
      <c r="B29" s="142" t="e">
        <f>'Jan 20'!#REF!+'Feb 20'!$B29+'Mar 20'!$B31+'Apr 20'!$B31+'May 20'!$B30+'Jun 20'!$B30+'Jul 20'!$B31+'Aug 20'!$B31+'Sept 20'!$B31+'Oct 20'!$B29+'Nov 20'!$B29+'Dec 20'!$B29</f>
        <v>#REF!</v>
      </c>
      <c r="C29" s="142" t="e">
        <f>'Jan 20'!#REF!+'Feb 20'!$C29+'Mar 20'!$C31+'Apr 20'!$C31+'May 20'!$C31+'Jun 20'!$C30+'Jul 20'!$C31+'Aug 20'!$C31+'Sept 20'!$C31+'Oct 20'!$C29+'Nov 20'!$C29+'Dec 20'!$C29</f>
        <v>#REF!</v>
      </c>
      <c r="D29" s="142" t="e">
        <f>'Jan 20'!#REF!+'Feb 20'!$D29+'Mar 20'!$D31+'Apr 20'!$D31+'May 20'!$D31+'Jun 20'!$D30+'Jul 20'!$D31+'Aug 20'!$D31+'Sept 20'!$D31+'Oct 20'!$D29+'Nov 20'!$D29+'Dec 20'!$D29</f>
        <v>#REF!</v>
      </c>
      <c r="E29" s="143" t="e">
        <f>'Jan 20'!#REF!+'Feb 20'!$E29+'Mar 20'!$E31+'Apr 20'!$E30+'May 20'!$E31+'Jun 20'!$E30+'Jul 20'!$E31+'Aug 20'!$E31+'Sept 20'!$E31+'Oct 20'!$E29+'Nov 20'!$E29+'Dec 20'!$E29</f>
        <v>#REF!</v>
      </c>
      <c r="F29" s="142" t="e">
        <f>'Jan 20'!#REF!+'Feb 20'!$F29+'Mar 20'!$F31+'Apr 20'!$F31+'May 20'!$F31+'Jun 20'!$F30+'Jul 20'!$F31+'Aug 20'!$F31+'Sept 20'!$F31+'Oct 20'!$F29+'Nov 20'!$F29+'Dec 20'!$F29</f>
        <v>#REF!</v>
      </c>
      <c r="G29" s="142" t="e">
        <f>'Jan 20'!#REF!+'Feb 20'!$G29+'Mar 20'!$G31+'Apr 20'!$G31+'May 20'!$G31+'Jun 20'!$G30+'Jul 20'!$G31+'Aug 20'!$G31+'Sept 20'!$G31+'Oct 20'!$G29+'Nov 20'!$G29+'Dec 20'!$G29</f>
        <v>#REF!</v>
      </c>
      <c r="H29" s="142" t="e">
        <f>'Jan 20'!#REF!+'Feb 20'!$H29+'Mar 20'!$H31+'Apr 20'!$H31+'May 20'!$H31+'Jun 20'!$H30+'Jul 20'!$H31+'Aug 20'!$H31+'Sept 20'!$H31+'Oct 20'!$H29+'Nov 20'!$H29+'Dec 20'!$H29</f>
        <v>#REF!</v>
      </c>
      <c r="I29" s="142" t="e">
        <f>'Jan 20'!#REF!+'Feb 20'!$I29+'Mar 20'!$I31+'Apr 20'!$I31+'May 20'!$I31+'Jun 20'!$I30+'Jul 20'!$I31+'Aug 20'!$I31+'Sept 20'!$I31+'Oct 20'!$I29+'Nov 20'!$I29+'Dec 20'!$I29</f>
        <v>#REF!</v>
      </c>
      <c r="J29" s="142" t="e">
        <f>'Jan 20'!#REF!+'Feb 20'!$J29+'Mar 20'!$J31+'Apr 20'!$J31+'May 20'!$J31+'Jun 20'!$J30+'Jul 20'!$J31+'Aug 20'!$J31+'Sept 20'!$J31+'Oct 20'!$J29+'Nov 20'!$J29+'Dec 20'!$J29</f>
        <v>#REF!</v>
      </c>
      <c r="K29" s="142" t="e">
        <f>'Jan 20'!#REF!+'Feb 20'!$K29+'Mar 20'!$K31+'Apr 20'!$K31+'May 20'!$K31+'Jun 20'!$K30+'Jul 20'!$K31+'Aug 20'!$K31+'Sept 20'!$K31+'Oct 20'!$K29+'Nov 20'!$K29+'Dec 20'!$K29</f>
        <v>#REF!</v>
      </c>
      <c r="L29" s="142" t="e">
        <f>'Jan 20'!#REF!+'Feb 20'!$L29+'Mar 20'!$L31+'Apr 20'!$L31+'May 20'!$L31+'Jun 20'!$L30+'Jul 20'!$L31+'Aug 20'!$L31+'Sept 20'!$L31+'Oct 20'!$L29+'Nov 20'!$L29+'Dec 20'!$L29</f>
        <v>#REF!</v>
      </c>
      <c r="M29" s="142" t="e">
        <f>'Jan 20'!#REF!+'Feb 20'!$M29+'Mar 20'!$M31+'Apr 20'!$M31+'May 20'!$M31+'Jun 20'!$M30+'Jul 20'!$M31+'Aug 20'!$M31+'Sept 20'!$M31+'Oct 20'!$M29+'Nov 20'!$M29+'Dec 20'!$L29</f>
        <v>#REF!</v>
      </c>
      <c r="N29" s="144" t="e">
        <f t="shared" si="0"/>
        <v>#REF!</v>
      </c>
    </row>
    <row r="30" spans="1:14" s="119" customFormat="1" ht="20.25" customHeight="1" x14ac:dyDescent="0.25">
      <c r="A30" s="120" t="s">
        <v>99</v>
      </c>
      <c r="B30" s="142">
        <f>'Jan 20'!$B26+'Feb 20'!$B30+'Mar 20'!$B32+'Apr 20'!$B32+'May 20'!$B31+'Jun 20'!$B31+'Jul 20'!$B32+'Aug 20'!$B32+'Sept 20'!$B32+'Oct 20'!$B30+'Nov 20'!$B30+'Dec 20'!$B30</f>
        <v>5413.71</v>
      </c>
      <c r="C30" s="142">
        <f>'Jan 20'!$C26+'Feb 20'!$C30+'Mar 20'!$C32+'Apr 20'!$C32+'May 20'!$C32+'Jun 20'!$C31+'Jul 20'!$C32+'Aug 20'!$C32+'Sept 20'!$C32+'Oct 20'!$C30+'Nov 20'!$C30+'Dec 20'!$C30</f>
        <v>13307.4</v>
      </c>
      <c r="D30" s="142">
        <f>'Jan 20'!$D26+'Feb 20'!$D30+'Mar 20'!$D32+'Apr 20'!$D32+'May 20'!$D32+'Jun 20'!$D31+'Jul 20'!$D32+'Aug 20'!$D32+'Sept 20'!$D32+'Oct 20'!$D30+'Nov 20'!$D30+'Dec 20'!$D30</f>
        <v>0</v>
      </c>
      <c r="E30" s="143">
        <f>'Jan 20'!$E26+'Feb 20'!$E30+'Mar 20'!$E32+'Apr 20'!$E31+'May 20'!$E32+'Jun 20'!$E31+'Jul 20'!$E32+'Aug 20'!$E32+'Sept 20'!$E32+'Oct 20'!$E30+'Nov 20'!$E30+'Dec 20'!$E30</f>
        <v>274.92</v>
      </c>
      <c r="F30" s="142">
        <f>'Jan 20'!$F26+'Feb 20'!$F30+'Mar 20'!$F32+'Apr 20'!$F32+'May 20'!$F32+'Jun 20'!$F31+'Jul 20'!$F32+'Aug 20'!$F32+'Sept 20'!$F32+'Oct 20'!$F30+'Nov 20'!$F30+'Dec 20'!$F30</f>
        <v>0</v>
      </c>
      <c r="G30" s="142">
        <f>'Jan 20'!$G26+'Feb 20'!$G30+'Mar 20'!$G32+'Apr 20'!$G32+'May 20'!$G32+'Jun 20'!$G31+'Jul 20'!$G32+'Aug 20'!$G32+'Sept 20'!$G32+'Oct 20'!$G30+'Nov 20'!$G30+'Dec 20'!$G30</f>
        <v>0</v>
      </c>
      <c r="H30" s="142">
        <f>'Jan 20'!$H26+'Feb 20'!$H30+'Mar 20'!$H32+'Apr 20'!$H32+'May 20'!$H32+'Jun 20'!$H31+'Jul 20'!$H32+'Aug 20'!$H32+'Sept 20'!$H32+'Oct 20'!$H30+'Nov 20'!$H30+'Dec 20'!$H30</f>
        <v>0</v>
      </c>
      <c r="I30" s="142">
        <f>'Jan 20'!$I26+'Feb 20'!$I30+'Mar 20'!$I32+'Apr 20'!$I32+'May 20'!$I32+'Jun 20'!$I31+'Jul 20'!$I32+'Aug 20'!$I32+'Sept 20'!$I32+'Oct 20'!$I30+'Nov 20'!$I30+'Dec 20'!$I30</f>
        <v>0</v>
      </c>
      <c r="J30" s="142">
        <f>'Jan 20'!$J26+'Feb 20'!$J30+'Mar 20'!$J32+'Apr 20'!$J32+'May 20'!$J32+'Jun 20'!$J31+'Jul 20'!$J32+'Aug 20'!$J32+'Sept 20'!$J32+'Oct 20'!$J30+'Nov 20'!$J30+'Dec 20'!$J30</f>
        <v>0</v>
      </c>
      <c r="K30" s="142">
        <f>'Jan 20'!$K26+'Feb 20'!$K30+'Mar 20'!$K32+'Apr 20'!$K32+'May 20'!$K32+'Jun 20'!$K31+'Jul 20'!$K32+'Aug 20'!$K32+'Sept 20'!$K32+'Oct 20'!$K30+'Nov 20'!$K30+'Dec 20'!$K30</f>
        <v>100</v>
      </c>
      <c r="L30" s="142">
        <f>'Jan 20'!$L26+'Feb 20'!$L30+'Mar 20'!$L32+'Apr 20'!$L32+'May 20'!$L32+'Jun 20'!$L31+'Jul 20'!$L32+'Aug 20'!$L32+'Sept 20'!$L32+'Oct 20'!$L30+'Nov 20'!$L30+'Dec 20'!$L30</f>
        <v>0</v>
      </c>
      <c r="M30" s="142">
        <f>'Jan 20'!$M26+'Feb 20'!$M30+'Mar 20'!$M32+'Apr 20'!$M32+'May 20'!$M32+'Jun 20'!$M31+'Jul 20'!$M32+'Aug 20'!$M32+'Sept 20'!$M32+'Oct 20'!$M30+'Nov 20'!$M30+'Dec 20'!$M30</f>
        <v>0</v>
      </c>
      <c r="N30" s="144">
        <f t="shared" si="0"/>
        <v>19096.03</v>
      </c>
    </row>
    <row r="31" spans="1:14" s="119" customFormat="1" ht="20.25" customHeight="1" x14ac:dyDescent="0.25">
      <c r="A31" s="141" t="s">
        <v>39</v>
      </c>
      <c r="B31" s="142">
        <f>'Jan 20'!$B28+'Feb 20'!$B31+'Mar 20'!$B33+'Apr 20'!$B33+'May 20'!$B32+'Jun 20'!$B32+'Jul 20'!$B33+'Aug 20'!$B33+'Sept 20'!$B33+'Oct 20'!$B31+'Nov 20'!$B31+'Dec 20'!$B31</f>
        <v>5280.75</v>
      </c>
      <c r="C31" s="142">
        <f>'Jan 20'!$C28+'Feb 20'!$C31+'Mar 20'!$C33+'Apr 20'!$C33+'May 20'!$C33+'Jun 20'!$C32+'Jul 20'!$C33+'Aug 20'!$C33+'Sept 20'!$C33+'Oct 20'!$C31+'Nov 20'!$C31+'Dec 20'!$C31</f>
        <v>13307.4</v>
      </c>
      <c r="D31" s="142">
        <f>'Jan 20'!$D28+'Feb 20'!$D31+'Mar 20'!$D33+'Apr 20'!$D33+'May 20'!$D33+'Jun 20'!$D32+'Jul 20'!$D33+'Aug 20'!$D33+'Sept 20'!$D33+'Oct 20'!$D31+'Nov 20'!$D31+'Dec 20'!$D31</f>
        <v>0</v>
      </c>
      <c r="E31" s="143">
        <f>'Jan 20'!$E28+'Feb 20'!$E31+'Mar 20'!$E33+'Apr 20'!$E32+'May 20'!$E33+'Jun 20'!$E32+'Jul 20'!$E33+'Aug 20'!$E33+'Sept 20'!$E33+'Oct 20'!$E31+'Nov 20'!$E31+'Dec 20'!$E31</f>
        <v>0</v>
      </c>
      <c r="F31" s="142">
        <f>'Jan 20'!$F28+'Feb 20'!$F31+'Mar 20'!$F33+'Apr 20'!$F33+'May 20'!$F33+'Jun 20'!$F32+'Jul 20'!$F33+'Aug 20'!$F33+'Sept 20'!$F33+'Oct 20'!$F31+'Nov 20'!$F31+'Dec 20'!$F31</f>
        <v>0</v>
      </c>
      <c r="G31" s="142">
        <f>'Jan 20'!$G28+'Feb 20'!$G31+'Mar 20'!$G33+'Apr 20'!$G33+'May 20'!$G33+'Jun 20'!$G32+'Jul 20'!$G33+'Aug 20'!$G33+'Sept 20'!$G33+'Oct 20'!$G31+'Nov 20'!$G31+'Dec 20'!$G31</f>
        <v>0</v>
      </c>
      <c r="H31" s="142">
        <f>'Jan 20'!$H28+'Feb 20'!$H31+'Mar 20'!$H33+'Apr 20'!$H33+'May 20'!$H33+'Jun 20'!$H32+'Jul 20'!$H33+'Aug 20'!$H33+'Sept 20'!$H33+'Oct 20'!$H31+'Nov 20'!$H31+'Dec 20'!$H31</f>
        <v>0</v>
      </c>
      <c r="I31" s="142">
        <f>'Jan 20'!$I28+'Feb 20'!$I31+'Mar 20'!$I33+'Apr 20'!$I33+'May 20'!$I33+'Jun 20'!$I32+'Jul 20'!$I33+'Aug 20'!$I33+'Sept 20'!$I33+'Oct 20'!$I31+'Nov 20'!$I31+'Dec 20'!$I31</f>
        <v>0</v>
      </c>
      <c r="J31" s="142">
        <f>'Jan 20'!$J28+'Feb 20'!$J31+'Mar 20'!$J33+'Apr 20'!$J33+'May 20'!$J33+'Jun 20'!$J32+'Jul 20'!$J33+'Aug 20'!$J33+'Sept 20'!$J33+'Oct 20'!$J31+'Nov 20'!$J31+'Dec 20'!$J31</f>
        <v>0</v>
      </c>
      <c r="K31" s="142">
        <f>'Jan 20'!$K28+'Feb 20'!$K31+'Mar 20'!$K33+'Apr 20'!$K33+'May 20'!$K33+'Jun 20'!$K32+'Jul 20'!$K33+'Aug 20'!$K33+'Sept 20'!$K33+'Oct 20'!$K31+'Nov 20'!$K31+'Dec 20'!$K31</f>
        <v>0</v>
      </c>
      <c r="L31" s="142">
        <f>'Jan 20'!$L28+'Feb 20'!$L31+'Mar 20'!$L33+'Apr 20'!$L33+'May 20'!$L33+'Jun 20'!$L32+'Jul 20'!$L33+'Aug 20'!$L33+'Sept 20'!$L33+'Oct 20'!$L31+'Nov 20'!$L31+'Dec 20'!$L31</f>
        <v>0</v>
      </c>
      <c r="M31" s="142">
        <f>'Jan 20'!$M28+'Feb 20'!$M31+'Mar 20'!$M33+'Apr 20'!$M33+'May 20'!$M33+'Jun 20'!$M32+'Jul 20'!$M33+'Aug 20'!$M33+'Sept 20'!$M33+'Oct 20'!$M31+'Nov 20'!$M31+'Dec 20'!$L31</f>
        <v>4000</v>
      </c>
      <c r="N31" s="144">
        <f t="shared" si="0"/>
        <v>22588.15</v>
      </c>
    </row>
    <row r="32" spans="1:14" s="119" customFormat="1" ht="20.25" customHeight="1" x14ac:dyDescent="0.25">
      <c r="A32" s="120" t="s">
        <v>41</v>
      </c>
      <c r="B32" s="142" t="e">
        <f>'Jan 20'!#REF!+'Feb 20'!$B32+'Mar 20'!$B34+'Apr 20'!$B34+'May 20'!$B33+'Jun 20'!$B33+'Jul 20'!$B34+'Aug 20'!$B34+'Sept 20'!$B34+'Oct 20'!$B32+'Nov 20'!$B32+'Dec 20'!$B32</f>
        <v>#REF!</v>
      </c>
      <c r="C32" s="142" t="e">
        <f>'Jan 20'!#REF!+'Feb 20'!$C32+'Mar 20'!$C34+'Apr 20'!$C34+'May 20'!$C34+'Jun 20'!$C33+'Jul 20'!$C34+'Aug 20'!$C34+'Sept 20'!$C34+'Oct 20'!$C32+'Nov 20'!$C32+'Dec 20'!$C32</f>
        <v>#REF!</v>
      </c>
      <c r="D32" s="142" t="e">
        <f>'Jan 20'!#REF!+'Feb 20'!$D32+'Mar 20'!$D34+'Apr 20'!$D34+'May 20'!$D34+'Jun 20'!$D33+'Jul 20'!$D34+'Aug 20'!$D34+'Sept 20'!$D34+'Oct 20'!$D32+'Nov 20'!$D32+'Dec 20'!$D32</f>
        <v>#REF!</v>
      </c>
      <c r="E32" s="143" t="e">
        <f>'Jan 20'!#REF!+'Feb 20'!$E32+'Mar 20'!$E34+'Apr 20'!$E33+'May 20'!$E34+'Jun 20'!$E33+'Jul 20'!$E34+'Aug 20'!$E34+'Sept 20'!$E34+'Oct 20'!$E32+'Nov 20'!$E32+'Dec 20'!$E32</f>
        <v>#REF!</v>
      </c>
      <c r="F32" s="142" t="e">
        <f>'Jan 20'!#REF!+'Feb 20'!$F32+'Mar 20'!$F34+'Apr 20'!$F34+'May 20'!$F34+'Jun 20'!$F33+'Jul 20'!$F34+'Aug 20'!$F34+'Sept 20'!$F34+'Oct 20'!$F32+'Nov 20'!$F32+'Dec 20'!$F32</f>
        <v>#REF!</v>
      </c>
      <c r="G32" s="142" t="e">
        <f>'Jan 20'!#REF!+'Feb 20'!$G32+'Mar 20'!$G34+'Apr 20'!$G34+'May 20'!$G34+'Jun 20'!$G33+'Jul 20'!$G34+'Aug 20'!$G34+'Sept 20'!$G34+'Oct 20'!$G32+'Nov 20'!$G32+'Dec 20'!$G32</f>
        <v>#REF!</v>
      </c>
      <c r="H32" s="142" t="e">
        <f>'Jan 20'!#REF!+'Feb 20'!$H32+'Mar 20'!$H34+'Apr 20'!$H34+'May 20'!$H34+'Jun 20'!$H33+'Jul 20'!$H34+'Aug 20'!$H34+'Sept 20'!$H34+'Oct 20'!$H32+'Nov 20'!$H32+'Dec 20'!$H32</f>
        <v>#REF!</v>
      </c>
      <c r="I32" s="142" t="e">
        <f>'Jan 20'!#REF!+'Feb 20'!$I32+'Mar 20'!$I34+'Apr 20'!$I34+'May 20'!$I34+'Jun 20'!$I33+'Jul 20'!$I34+'Aug 20'!$I34+'Sept 20'!$I34+'Oct 20'!$I32+'Nov 20'!$I32+'Dec 20'!$I32</f>
        <v>#REF!</v>
      </c>
      <c r="J32" s="142" t="e">
        <f>'Jan 20'!#REF!+'Feb 20'!$J32+'Mar 20'!$J34+'Apr 20'!$J34+'May 20'!$J34+'Jun 20'!$J33+'Jul 20'!$J34+'Aug 20'!$J34+'Sept 20'!$J34+'Oct 20'!$J32+'Nov 20'!$J32+'Dec 20'!$J32</f>
        <v>#REF!</v>
      </c>
      <c r="K32" s="142" t="e">
        <f>'Jan 20'!#REF!+'Feb 20'!$K32+'Mar 20'!$K34+'Apr 20'!$K34+'May 20'!$K34+'Jun 20'!$K33+'Jul 20'!$K34+'Aug 20'!$K34+'Sept 20'!$K34+'Oct 20'!$K32+'Nov 20'!$K32+'Dec 20'!$K32</f>
        <v>#REF!</v>
      </c>
      <c r="L32" s="142" t="e">
        <f>'Jan 20'!#REF!+'Feb 20'!$L32+'Mar 20'!$L34+'Apr 20'!$L34+'May 20'!$L34+'Jun 20'!$L33+'Jul 20'!$L34+'Aug 20'!$L34+'Sept 20'!$L34+'Oct 20'!$L32+'Nov 20'!$L32+'Dec 20'!$L32</f>
        <v>#REF!</v>
      </c>
      <c r="M32" s="142" t="e">
        <f>'Jan 20'!#REF!+'Feb 20'!$M32+'Mar 20'!$M34+'Apr 20'!$M34+'May 20'!$M34+'Jun 20'!$M33+'Jul 20'!$M34+'Aug 20'!$M34+'Sept 20'!$M34+'Oct 20'!$M32+'Nov 20'!$M32+'Dec 20'!$L32</f>
        <v>#REF!</v>
      </c>
      <c r="N32" s="144" t="e">
        <f t="shared" si="0"/>
        <v>#REF!</v>
      </c>
    </row>
    <row r="33" spans="1:14" s="119" customFormat="1" ht="20.25" customHeight="1" x14ac:dyDescent="0.25">
      <c r="A33" s="120" t="s">
        <v>100</v>
      </c>
      <c r="B33" s="142" t="e">
        <f>'Jan 20'!$B30+'Feb 20'!$B33+'Mar 20'!$B35+'Apr 20'!$B35+'May 20'!$B34+'Jun 20'!$B34+'Jul 20'!#REF!+'Aug 20'!$B35+'Sept 20'!$B35+'Oct 20'!$B33+'Nov 20'!$B33+'Dec 20'!$B33</f>
        <v>#REF!</v>
      </c>
      <c r="C33" s="142" t="e">
        <f>'Jan 20'!$C30+'Feb 20'!$C33+'Mar 20'!$C35+'Apr 20'!$C35+'May 20'!$C35+'Jun 20'!$C34+'Jul 20'!#REF!+'Aug 20'!$C35+'Sept 20'!$C35+'Oct 20'!$C33+'Nov 20'!$C33+'Dec 20'!$C33</f>
        <v>#REF!</v>
      </c>
      <c r="D33" s="142" t="e">
        <f>'Jan 20'!$D30+'Feb 20'!$D33+'Mar 20'!$D35+'Apr 20'!$D35+'May 20'!$D35+'Jun 20'!$D34+'Jul 20'!#REF!+'Aug 20'!$D35+'Sept 20'!$D35+'Oct 20'!$D33+'Nov 20'!$D33+'Dec 20'!$D33</f>
        <v>#REF!</v>
      </c>
      <c r="E33" s="143" t="e">
        <f>'Jan 20'!$E30+'Feb 20'!$E33+'Mar 20'!$E35+'Apr 20'!$E34+'May 20'!$E35+'Jun 20'!$E34+'Jul 20'!#REF!+'Aug 20'!$E35+'Sept 20'!$E35+'Oct 20'!$E33+'Nov 20'!$E33+'Dec 20'!$E33</f>
        <v>#REF!</v>
      </c>
      <c r="F33" s="142" t="e">
        <f>'Jan 20'!$F30+'Feb 20'!$F33+'Mar 20'!$F35+'Apr 20'!$F35+'May 20'!$F35+'Jun 20'!$F34+'Jul 20'!#REF!+'Aug 20'!$F35+'Sept 20'!$F35+'Oct 20'!$F33+'Nov 20'!$F33+'Dec 20'!$F33</f>
        <v>#REF!</v>
      </c>
      <c r="G33" s="142" t="e">
        <f>'Jan 20'!$G30+'Feb 20'!$G33+'Mar 20'!$G35+'Apr 20'!$G35+'May 20'!$G35+'Jun 20'!$G34+'Jul 20'!#REF!+'Aug 20'!$G35+'Sept 20'!$G35+'Oct 20'!$G33+'Nov 20'!$G33+'Dec 20'!$G33</f>
        <v>#REF!</v>
      </c>
      <c r="H33" s="142" t="e">
        <f>'Jan 20'!$H30+'Feb 20'!$H33+'Mar 20'!$H35+'Apr 20'!$H35+'May 20'!$H35+'Jun 20'!$H34+'Jul 20'!#REF!+'Aug 20'!$H35+'Sept 20'!$H35+'Oct 20'!$H33+'Nov 20'!$H33+'Dec 20'!$H33</f>
        <v>#REF!</v>
      </c>
      <c r="I33" s="142" t="e">
        <f>'Jan 20'!$I30+'Feb 20'!$I33+'Mar 20'!$I35+'Apr 20'!$I35+'May 20'!$I35+'Jun 20'!$I34+'Jul 20'!#REF!+'Aug 20'!$I35+'Sept 20'!$I35+'Oct 20'!$I33+'Nov 20'!$I33+'Dec 20'!$I33</f>
        <v>#REF!</v>
      </c>
      <c r="J33" s="142" t="e">
        <f>'Jan 20'!$J30+'Feb 20'!$J33+'Mar 20'!$J35+'Apr 20'!$J35+'May 20'!$J35+'Jun 20'!$J34+'Jul 20'!#REF!+'Aug 20'!$J35+'Sept 20'!$J35+'Oct 20'!$J33+'Nov 20'!$J33+'Dec 20'!$J33</f>
        <v>#REF!</v>
      </c>
      <c r="K33" s="142" t="e">
        <f>'Jan 20'!$K30+'Feb 20'!$K33+'Mar 20'!$K35+'Apr 20'!$K35+'May 20'!$K35+'Jun 20'!$K34+'Jul 20'!#REF!+'Aug 20'!$K35+'Sept 20'!$K35+'Oct 20'!$K33+'Nov 20'!$K33+'Dec 20'!$K33</f>
        <v>#REF!</v>
      </c>
      <c r="L33" s="142" t="e">
        <f>'Jan 20'!$L30+'Feb 20'!$L33+'Mar 20'!$L35+'Apr 20'!$L35+'May 20'!$L35+'Jun 20'!$L34+'Jul 20'!#REF!+'Aug 20'!$L35+'Sept 20'!$L35+'Oct 20'!$L33+'Nov 20'!$L33+'Dec 20'!$L33</f>
        <v>#REF!</v>
      </c>
      <c r="M33" s="142" t="e">
        <f>'Jan 20'!$M30+'Feb 20'!$M33+'Mar 20'!$M35+'Apr 20'!$M35+'May 20'!$M35+'Jun 20'!$M34+'Jul 20'!#REF!+'Aug 20'!$M35+'Sept 20'!$M35+'Oct 20'!$M33+'Nov 20'!$M33+'Dec 20'!$L33</f>
        <v>#REF!</v>
      </c>
      <c r="N33" s="144" t="e">
        <f t="shared" si="0"/>
        <v>#REF!</v>
      </c>
    </row>
    <row r="34" spans="1:14" s="119" customFormat="1" ht="20.25" customHeight="1" x14ac:dyDescent="0.25">
      <c r="A34" s="141" t="s">
        <v>44</v>
      </c>
      <c r="B34" s="142">
        <f>'Jan 20'!$B31+'Feb 20'!$B34+'Mar 20'!$B36+'Apr 20'!$B36+'May 20'!$B35+'Jun 20'!$B35+'Jul 20'!$B36+'Aug 20'!$B36+'Sept 20'!$B36+'Oct 20'!$B34+'Nov 20'!$B34+'Dec 20'!$B34</f>
        <v>4707.47</v>
      </c>
      <c r="C34" s="142">
        <f>'Jan 20'!$C31+'Feb 20'!$C34+'Mar 20'!$C36+'Apr 20'!$C36+'May 20'!$C36+'Jun 20'!$C35+'Jul 20'!$C36+'Aug 20'!$C36+'Sept 20'!$C36+'Oct 20'!$C34+'Nov 20'!$C34+'Dec 20'!$C34</f>
        <v>13307.4</v>
      </c>
      <c r="D34" s="142">
        <f>'Jan 20'!$D31+'Feb 20'!$D34+'Mar 20'!$D36+'Apr 20'!$D36+'May 20'!$D36+'Jun 20'!$D35+'Jul 20'!$D36+'Aug 20'!$D36+'Sept 20'!$D36+'Oct 20'!$D34+'Nov 20'!$D34+'Dec 20'!$D34</f>
        <v>0</v>
      </c>
      <c r="E34" s="143" t="e">
        <f>'Jan 20'!$E31+'Feb 20'!$E34+'Mar 20'!$E36+'Apr 20'!#REF!+'May 20'!$E36+'Jun 20'!$E35+'Jul 20'!$E36+'Aug 20'!$E36+'Sept 20'!$E36+'Oct 20'!$E34+'Nov 20'!$E34+'Dec 20'!$E34</f>
        <v>#REF!</v>
      </c>
      <c r="F34" s="142">
        <f>'Jan 20'!$F31+'Feb 20'!$F34+'Mar 20'!$F36+'Apr 20'!$F36+'May 20'!$F36+'Jun 20'!$F35+'Jul 20'!$F36+'Aug 20'!$F36+'Sept 20'!$F36+'Oct 20'!$F34+'Nov 20'!$F34+'Dec 20'!$F34</f>
        <v>0</v>
      </c>
      <c r="G34" s="142">
        <f>'Jan 20'!$G31+'Feb 20'!$G34+'Mar 20'!$G36+'Apr 20'!$G36+'May 20'!$G36+'Jun 20'!$G35+'Jul 20'!$G36+'Aug 20'!$G36+'Sept 20'!$G36+'Oct 20'!$G34+'Nov 20'!$G34+'Dec 20'!$G34</f>
        <v>0</v>
      </c>
      <c r="H34" s="142">
        <f>'Jan 20'!$H31+'Feb 20'!$H34+'Mar 20'!$H36+'Apr 20'!$H36+'May 20'!$H36+'Jun 20'!$H35+'Jul 20'!$H36+'Aug 20'!$H36+'Sept 20'!$H36+'Oct 20'!$H34+'Nov 20'!$H34+'Dec 20'!$H34</f>
        <v>0</v>
      </c>
      <c r="I34" s="142">
        <f>'Jan 20'!$I31+'Feb 20'!$I34+'Mar 20'!$I36+'Apr 20'!$I36+'May 20'!$I36+'Jun 20'!$I35+'Jul 20'!$I36+'Aug 20'!$I36+'Sept 20'!$I36+'Oct 20'!$I34+'Nov 20'!$I34+'Dec 20'!$I34</f>
        <v>0</v>
      </c>
      <c r="J34" s="142">
        <f>'Jan 20'!$J31+'Feb 20'!$J34+'Mar 20'!$J36+'Apr 20'!$J36+'May 20'!$J36+'Jun 20'!$J35+'Jul 20'!$J36+'Aug 20'!$J36+'Sept 20'!$J36+'Oct 20'!$J34+'Nov 20'!$J34+'Dec 20'!$J34</f>
        <v>275.98</v>
      </c>
      <c r="K34" s="142">
        <f>'Jan 20'!$K31+'Feb 20'!$K34+'Mar 20'!$K36+'Apr 20'!$K36+'May 20'!$K36+'Jun 20'!$K35+'Jul 20'!$K36+'Aug 20'!$K36+'Sept 20'!$K36+'Oct 20'!$K34+'Nov 20'!$K34+'Dec 20'!$K34</f>
        <v>0</v>
      </c>
      <c r="L34" s="142">
        <f>'Jan 20'!$L31+'Feb 20'!$L34+'Mar 20'!$L36+'Apr 20'!$L36+'May 20'!$L36+'Jun 20'!$L35+'Jul 20'!$L36+'Aug 20'!$L36+'Sept 20'!$L36+'Oct 20'!$L34+'Nov 20'!$L34+'Dec 20'!$L34</f>
        <v>0</v>
      </c>
      <c r="M34" s="142">
        <f>'Jan 20'!$M31+'Feb 20'!$M34+'Mar 20'!$M36+'Apr 20'!$M36+'May 20'!$M36+'Jun 20'!$M35+'Jul 20'!$M36+'Aug 20'!$M36+'Sept 20'!$M36+'Oct 20'!$M34+'Nov 20'!$M34+'Dec 20'!$L34</f>
        <v>1000</v>
      </c>
      <c r="N34" s="144" t="e">
        <f t="shared" si="0"/>
        <v>#REF!</v>
      </c>
    </row>
    <row r="35" spans="1:14" s="119" customFormat="1" ht="20.25" customHeight="1" x14ac:dyDescent="0.25">
      <c r="A35" s="120" t="s">
        <v>46</v>
      </c>
      <c r="B35" s="142">
        <f>'Jan 20'!$B32+'Feb 20'!$B35+'Mar 20'!$B37+'Apr 20'!$B37+'May 20'!$B36+'Jun 20'!$B36+'Jul 20'!$B37+'Aug 20'!$B37+'Sept 20'!$B37+'Oct 20'!$B35+'Nov 20'!$B35+'Dec 20'!$B35</f>
        <v>4004.7800000000007</v>
      </c>
      <c r="C35" s="142">
        <f>'Jan 20'!$C32+'Feb 20'!$C35+'Mar 20'!$C37+'Apr 20'!$C37+'May 20'!$C37+'Jun 20'!$C36+'Jul 20'!$C37+'Aug 20'!$C37+'Sept 20'!$C37+'Oct 20'!$C35+'Nov 20'!$C35+'Dec 20'!$C35</f>
        <v>13307.4</v>
      </c>
      <c r="D35" s="142" t="e">
        <f>'Jan 20'!$D32+'Feb 20'!$D35+'Mar 20'!$D37+'Apr 20'!#REF!+'Apr 20'!$D37+'Jun 20'!$D36+'Jul 20'!$D37+'Aug 20'!$D37+'Sept 20'!$D37+'Oct 20'!$D35+'Nov 20'!$D35+'Dec 20'!$D35</f>
        <v>#REF!</v>
      </c>
      <c r="E35" s="143">
        <f>'Jan 20'!$E32+'Feb 20'!$E35+'Mar 20'!$E37+'Apr 20'!$E36+'May 20'!$E37+'Jun 20'!$E36+'Jul 20'!$E37+'Aug 20'!$E37+'Sept 20'!$E37+'Oct 20'!$E35+'Nov 20'!$E35+'Dec 20'!$E35</f>
        <v>624.93000000000006</v>
      </c>
      <c r="F35" s="142">
        <f>'Jan 20'!$F32+'Feb 20'!$F35+'Mar 20'!$F37+'Apr 20'!$F37+'May 20'!$F37+'Jun 20'!$F36+'Jul 20'!$F37+'Aug 20'!$F37+'Sept 20'!$F37+'Oct 20'!$F35+'Nov 20'!$F35+'Dec 20'!$F35</f>
        <v>0</v>
      </c>
      <c r="G35" s="142">
        <f>'Jan 20'!$G32+'Feb 20'!$G35+'Mar 20'!$G37+'Apr 20'!$G37+'May 20'!$G37+'Jun 20'!$G36+'Jul 20'!$G37+'Aug 20'!$G37+'Sept 20'!$G37+'Oct 20'!$G35+'Nov 20'!$G35+'Dec 20'!$G35</f>
        <v>0</v>
      </c>
      <c r="H35" s="142">
        <f>'Jan 20'!$H32+'Feb 20'!$H35+'Mar 20'!$H37+'Apr 20'!$H37+'May 20'!$H37+'Jun 20'!$H36+'Jul 20'!$H37+'Aug 20'!$H37+'Sept 20'!$H37+'Oct 20'!$H35+'Nov 20'!$H35+'Dec 20'!$H35</f>
        <v>0</v>
      </c>
      <c r="I35" s="142">
        <f>'Jan 20'!$I32+'Feb 20'!$I35+'Mar 20'!$I37+'Apr 20'!$I37+'May 20'!$I37+'Jun 20'!$I36+'Jul 20'!$I37+'Aug 20'!$I37+'Sept 20'!$I37+'Oct 20'!$I35+'Nov 20'!$I35+'Dec 20'!$I35</f>
        <v>0</v>
      </c>
      <c r="J35" s="142">
        <f>'Jan 20'!$J32+'Feb 20'!$J35+'Mar 20'!$J37+'Apr 20'!$J37+'May 20'!$J37+'Jun 20'!$J36+'Jul 20'!$J37+'Aug 20'!$J37+'Sept 20'!$J37+'Oct 20'!$J35+'Nov 20'!$J35+'Dec 20'!$J35</f>
        <v>0</v>
      </c>
      <c r="K35" s="142">
        <f>'Jan 20'!$K32+'Feb 20'!$K35+'Mar 20'!$K37+'Apr 20'!$K37+'May 20'!$K37+'Jun 20'!$K36+'Jul 20'!$K37+'Aug 20'!$K37+'Sept 20'!$K37+'Oct 20'!$K35+'Nov 20'!$K35+'Dec 20'!$K35</f>
        <v>0</v>
      </c>
      <c r="L35" s="142">
        <f>'Jan 20'!$L32+'Feb 20'!$L35+'Mar 20'!$L37+'Apr 20'!$L37+'May 20'!$L37+'Jun 20'!$L36+'Jul 20'!$L37+'Aug 20'!$L37+'Sept 20'!$L37+'Oct 20'!$L35+'Nov 20'!$L35+'Dec 20'!$L35</f>
        <v>0</v>
      </c>
      <c r="M35" s="142">
        <f>'Jan 20'!$M32+'Feb 20'!$M35+'Mar 20'!$M37+'Apr 20'!$M37+'May 20'!$M37+'Jun 20'!$M36+'Jul 20'!$M37+'Aug 20'!$M37+'Sept 20'!$M37+'Oct 20'!$M35+'Nov 20'!$M35+'Dec 20'!$M35</f>
        <v>0</v>
      </c>
      <c r="N35" s="144" t="e">
        <f t="shared" si="0"/>
        <v>#REF!</v>
      </c>
    </row>
    <row r="36" spans="1:14" s="119" customFormat="1" ht="20.25" customHeight="1" x14ac:dyDescent="0.25">
      <c r="A36" s="141" t="s">
        <v>47</v>
      </c>
      <c r="B36" s="142">
        <f>'Jan 20'!$B36+'Feb 20'!$B36+'Mar 20'!$B38+'Apr 20'!$B38+'May 20'!$B37+'Jun 20'!$B37+'Jul 20'!$B38+'Aug 20'!$B38+'Sept 20'!$B38+'Oct 20'!$B36+'Nov 20'!$B36+'Dec 20'!$B36</f>
        <v>5933.56</v>
      </c>
      <c r="C36" s="142">
        <f>'Jan 20'!$C36+'Feb 20'!$C36+'Mar 20'!$C38+'Apr 20'!$C38+'May 20'!$C38+'Jun 20'!$C37+'Jul 20'!$C38+'Aug 20'!$C38+'Sept 20'!$C38+'Oct 20'!$C36+'Nov 20'!$C36+'Dec 20'!$C36</f>
        <v>13307.4</v>
      </c>
      <c r="D36" s="142">
        <f>'Jan 20'!$D36+'Feb 20'!$D36+'Mar 20'!$D38+'Apr 20'!$D38+'May 20'!$D38+'Jun 20'!$D37+'Jul 20'!$D38+'Aug 20'!$D38+'Sept 20'!$D38+'Oct 20'!$D36+'Nov 20'!$D36+'Dec 20'!$D36</f>
        <v>599.72</v>
      </c>
      <c r="E36" s="143">
        <f>'Jan 20'!$E36+'Feb 20'!$E36+'Mar 20'!$E38+'Apr 20'!$E37+'May 20'!$E38+'Jun 20'!$E37+'Jul 20'!$E38+'Aug 20'!$E38+'Sept 20'!$E38+'Oct 20'!$E36+'Nov 20'!$E36+'Dec 20'!$E36</f>
        <v>2185.2999999999997</v>
      </c>
      <c r="F36" s="142">
        <f>'Jan 20'!$F36+'Feb 20'!$F36+'Mar 20'!$F38+'Apr 20'!$F38+'May 20'!$F38+'Jun 20'!$F37+'Jul 20'!$F38+'Aug 20'!$F38+'Sept 20'!$F38+'Oct 20'!$F36+'Nov 20'!$F36+'Dec 20'!$F36</f>
        <v>2224.11</v>
      </c>
      <c r="G36" s="142">
        <f>'Jan 20'!$G36+'Feb 20'!$G36+'Mar 20'!$G38+'Apr 20'!$G38+'May 20'!$G38+'Jun 20'!$G37+'Jul 20'!$G38+'Aug 20'!$G38+'Sept 20'!$G38+'Oct 20'!$G36+'Nov 20'!$G36+'Dec 20'!$G36</f>
        <v>0</v>
      </c>
      <c r="H36" s="142">
        <f>'Jan 20'!$H36+'Feb 20'!$H36+'Mar 20'!$H38+'Apr 20'!$H38+'May 20'!$H38+'Jun 20'!$H37+'Jul 20'!$H38+'Aug 20'!$H38+'Sept 20'!$H38+'Oct 20'!$H36+'Nov 20'!$H36+'Dec 20'!$H36</f>
        <v>0</v>
      </c>
      <c r="I36" s="142">
        <f>'Jan 20'!$I36+'Feb 20'!$I36+'Mar 20'!$I38+'Apr 20'!$I38+'May 20'!$I38+'Jun 20'!$I37+'Jul 20'!$I38+'Aug 20'!$I38+'Sept 20'!$I38+'Oct 20'!$I36+'Nov 20'!$I36+'Dec 20'!$I36</f>
        <v>0</v>
      </c>
      <c r="J36" s="142">
        <f>'Jan 20'!$J36+'Feb 20'!$J36+'Mar 20'!$J38+'Apr 20'!$J38+'May 20'!$J38+'Jun 20'!$J37+'Jul 20'!$J38+'Aug 20'!$J38+'Sept 20'!$J38+'Oct 20'!$J36+'Nov 20'!$J36+'Dec 20'!$J36</f>
        <v>0</v>
      </c>
      <c r="K36" s="142">
        <f>'Jan 20'!$K36+'Feb 20'!$K36+'Mar 20'!$K38+'Apr 20'!$K38+'May 20'!$K38+'Jun 20'!$K37+'Jul 20'!$K38+'Aug 20'!$K38+'Sept 20'!$K38+'Oct 20'!$K36+'Nov 20'!$K36+'Dec 20'!$K36</f>
        <v>0</v>
      </c>
      <c r="L36" s="142">
        <f>'Jan 20'!$L36+'Feb 20'!$L36+'Mar 20'!$L38+'Apr 20'!$L38+'May 20'!$L38+'Jun 20'!$L37+'Jul 20'!$L38+'Aug 20'!$L38+'Sept 20'!$L38+'Oct 20'!$L36+'Nov 20'!$L36+'Dec 20'!$L36</f>
        <v>280</v>
      </c>
      <c r="M36" s="142">
        <f>'Jan 20'!$M36+'Feb 20'!$M36+'Mar 20'!$M38+'Apr 20'!$M38+'May 20'!$M38+'Jun 20'!$M37+'Jul 20'!$M38+'Aug 20'!$M38+'Sept 20'!$M38+'Oct 20'!$M36+'Nov 20'!$M36+'Dec 20'!$L36</f>
        <v>0</v>
      </c>
      <c r="N36" s="144">
        <f t="shared" si="0"/>
        <v>24530.09</v>
      </c>
    </row>
    <row r="37" spans="1:14" s="119" customFormat="1" ht="20.25" customHeight="1" x14ac:dyDescent="0.25">
      <c r="A37" s="120" t="s">
        <v>49</v>
      </c>
      <c r="B37" s="142">
        <f>'Jan 20'!$B37+'Feb 20'!$B37+'Mar 20'!$B39+'Apr 20'!$B39+'May 20'!$B38+'Jun 20'!$B38+'Jul 20'!$B39+'Aug 20'!$B39+'Sept 20'!$B39+'Oct 20'!$B37+'Nov 20'!$B37+'Dec 20'!$B37</f>
        <v>5135.7699999999995</v>
      </c>
      <c r="C37" s="142">
        <f>'Jan 20'!$C37+'Feb 20'!$C37+'Mar 20'!$C39+'Apr 20'!$C39+'May 20'!$C39+'Jun 20'!$C38+'Jul 20'!$C39+'Aug 20'!$C39+'Sept 20'!$C39+'Oct 20'!$C37+'Nov 20'!$C37+'Dec 20'!$C37</f>
        <v>13307.4</v>
      </c>
      <c r="D37" s="142">
        <f>'Jan 20'!$D37+'Feb 20'!$D37+'Mar 20'!$D39+'Apr 20'!$D39+'May 20'!$D39+'Jun 20'!$D38+'Jul 20'!$D39+'Aug 20'!$D39+'Sept 20'!$D39+'Oct 20'!$D37+'Nov 20'!$D37+'Dec 20'!$D37</f>
        <v>0</v>
      </c>
      <c r="E37" s="143">
        <f>'Jan 20'!$E37+'Feb 20'!$E37+'Mar 20'!$E39+'Apr 20'!$E38+'May 20'!$E39+'Jun 20'!$E38+'Jul 20'!$E39+'Aug 20'!$E39+'Sept 20'!$E39+'Oct 20'!$E37+'Nov 20'!$E37+'Dec 20'!$E37</f>
        <v>0</v>
      </c>
      <c r="F37" s="142">
        <f>'Jan 20'!$F37+'Feb 20'!$F37+'Mar 20'!$F39+'Apr 20'!$F39+'May 20'!$F39+'Jun 20'!$F38+'Jul 20'!$F39+'Aug 20'!$F39+'Sept 20'!$F39+'Oct 20'!$F37+'Nov 20'!$F37+'Dec 20'!$F37</f>
        <v>0</v>
      </c>
      <c r="G37" s="142">
        <f>'Jan 20'!$G37+'Feb 20'!$G37+'Mar 20'!$G39+'Apr 20'!$G39+'May 20'!$G39+'Jun 20'!$G38+'Jul 20'!$G39+'Aug 20'!$G39+'Sept 20'!$G39+'Oct 20'!$G37+'Nov 20'!$G37+'Dec 20'!$G37</f>
        <v>0</v>
      </c>
      <c r="H37" s="142">
        <f>'Jan 20'!$H37+'Feb 20'!$H37+'Mar 20'!$H39+'Apr 20'!$H39+'May 20'!$H39+'Jun 20'!$H38+'Jul 20'!$H39+'Aug 20'!$H39+'Sept 20'!$H39+'Oct 20'!$H37+'Nov 20'!$H37+'Dec 20'!$H37</f>
        <v>0</v>
      </c>
      <c r="I37" s="142">
        <f>'Jan 20'!$I37+'Feb 20'!$I37+'Mar 20'!$I39+'Apr 20'!$I39+'May 20'!$I39+'Jun 20'!$I38+'Jul 20'!$I39+'Aug 20'!$I39+'Sept 20'!$I39+'Oct 20'!$I37+'Nov 20'!$I37+'Dec 20'!$I37</f>
        <v>0</v>
      </c>
      <c r="J37" s="142">
        <f>'Jan 20'!$J37+'Feb 20'!$J37+'Mar 20'!$J39+'Apr 20'!$J39+'May 20'!$J39+'Jun 20'!$J38+'Jul 20'!$J39+'Aug 20'!$J39+'Sept 20'!$J39+'Oct 20'!$J37+'Nov 20'!$J37+'Dec 20'!$J37</f>
        <v>2529.7800000000002</v>
      </c>
      <c r="K37" s="142">
        <f>'Jan 20'!$K37+'Feb 20'!$K37+'Mar 20'!$K39+'Apr 20'!$K39+'May 20'!$K39+'Jun 20'!$K38+'Jul 20'!$K39+'Aug 20'!$K39+'Sept 20'!$K39+'Oct 20'!$K37+'Nov 20'!$K37+'Dec 20'!$K37</f>
        <v>0</v>
      </c>
      <c r="L37" s="142">
        <f>'Jan 20'!$L37+'Feb 20'!$L37+'Mar 20'!$L39+'Apr 20'!$L39+'May 20'!$L39+'Jun 20'!$L38+'Jul 20'!$L39+'Aug 20'!$L39+'Sept 20'!$L39+'Oct 20'!$L37+'Nov 20'!$L37+'Dec 20'!$L37</f>
        <v>0</v>
      </c>
      <c r="M37" s="142">
        <f>'Jan 20'!$M37+'Feb 20'!$M37+'Mar 20'!$M39+'Apr 20'!$M39+'May 20'!$M39+'Jun 20'!$M38+'Jul 20'!$M39+'Aug 20'!$M39+'Sept 20'!$M39+'Oct 20'!$M37+'Nov 20'!$M37+'Dec 20'!$L37</f>
        <v>0</v>
      </c>
      <c r="N37" s="144">
        <f t="shared" si="0"/>
        <v>20972.949999999997</v>
      </c>
    </row>
    <row r="38" spans="1:14" s="119" customFormat="1" ht="20.25" customHeight="1" x14ac:dyDescent="0.25">
      <c r="A38" s="141" t="s">
        <v>50</v>
      </c>
      <c r="B38" s="142">
        <f>'Jan 20'!$B38+'Feb 20'!$B38+'Mar 20'!$B40+'Apr 20'!$B40+'May 20'!$B39+'Jun 20'!$B39+'Jul 20'!$B40+'Aug 20'!$B40+'Sept 20'!$B40+'Oct 20'!$B38+'Nov 20'!$B38+'Dec 20'!$B38</f>
        <v>4755.18</v>
      </c>
      <c r="C38" s="142">
        <f>'Jan 20'!$C38+'Feb 20'!$C38+'Mar 20'!$C40+'Apr 20'!$C40+'May 20'!$C40+'Jun 20'!$C39+'Jul 20'!$C40+'Aug 20'!$C40+'Sept 20'!$C40+'Oct 20'!$C38+'Nov 20'!$C38+'Dec 20'!$C38</f>
        <v>13307.4</v>
      </c>
      <c r="D38" s="142">
        <f>'Jan 20'!$D38+'Feb 20'!$D38+'Mar 20'!$D40+'Apr 20'!$D40+'May 20'!$D40+'Jun 20'!$D39+'Jul 20'!$D40+'Aug 20'!$D40+'Sept 20'!$D40+'Oct 20'!$D38+'Nov 20'!$D38+'Dec 20'!$D38</f>
        <v>841.16</v>
      </c>
      <c r="E38" s="143">
        <f>'Jan 20'!$E38+'Feb 20'!$E38+'Mar 20'!$E40+'Apr 20'!$E39+'May 20'!$E40+'Jun 20'!$E39+'Jul 20'!$E40+'Aug 20'!$E40+'Sept 20'!$E40+'Oct 20'!$E38+'Nov 20'!$E38+'Dec 20'!$E38</f>
        <v>1706.67</v>
      </c>
      <c r="F38" s="142">
        <f>'Jan 20'!$F38+'Feb 20'!$F38+'Mar 20'!$F40+'Apr 20'!$F40+'May 20'!$F40+'Jun 20'!$F39+'Jul 20'!$F40+'Aug 20'!$F40+'Sept 20'!$F40+'Oct 20'!$F38+'Nov 20'!$F38+'Dec 20'!$F38</f>
        <v>7942.9900000000007</v>
      </c>
      <c r="G38" s="142">
        <f>'Jan 20'!$G38+'Feb 20'!$G38+'Mar 20'!$G40+'Apr 20'!$G40+'May 20'!$G40+'Jun 20'!$G39+'Jul 20'!$G40+'Aug 20'!$G40+'Sept 20'!$G40+'Oct 20'!$G38+'Nov 20'!$G38+'Dec 20'!$G38</f>
        <v>13338.840000000002</v>
      </c>
      <c r="H38" s="142">
        <f>'Jan 20'!$H38+'Feb 20'!$H38+'Mar 20'!$H40+'Apr 20'!$H40+'May 20'!$H40+'Jun 20'!$H39+'Jul 20'!$H40+'Aug 20'!$H40+'Sept 20'!$H40+'Oct 20'!$H38+'Nov 20'!$H38+'Dec 20'!$H38</f>
        <v>0</v>
      </c>
      <c r="I38" s="142">
        <f>'Jan 20'!$I38+'Feb 20'!$I38+'Mar 20'!$I40+'Apr 20'!$I40+'May 20'!$I40+'Jun 20'!$I39+'Jul 20'!$I40+'Aug 20'!$I40+'Sept 20'!$I40+'Oct 20'!$I38+'Nov 20'!$I38+'Dec 20'!$I38</f>
        <v>0</v>
      </c>
      <c r="J38" s="142">
        <f>'Jan 20'!$J38+'Feb 20'!$J38+'Mar 20'!$J40+'Apr 20'!$J40+'May 20'!$J40+'Jun 20'!$J39+'Jul 20'!$J40+'Aug 20'!$J40+'Sept 20'!$J40+'Oct 20'!$J38+'Nov 20'!$J38+'Dec 20'!$J38</f>
        <v>252.98</v>
      </c>
      <c r="K38" s="142">
        <f>'Jan 20'!$K38+'Feb 20'!$K38+'Mar 20'!$K40+'Apr 20'!$K40+'May 20'!$K40+'Jun 20'!$K39+'Jul 20'!$K40+'Aug 20'!$K40+'Sept 20'!$K40+'Oct 20'!$K38+'Nov 20'!$K38+'Dec 20'!$K38</f>
        <v>325</v>
      </c>
      <c r="L38" s="142">
        <f>'Jan 20'!$L38+'Feb 20'!$L38+'Mar 20'!$L40+'Apr 20'!$L40+'May 20'!$L40+'Jun 20'!$L39+'Jul 20'!$L40+'Aug 20'!$L40+'Sept 20'!$L40+'Oct 20'!$L38+'Nov 20'!$L38+'Dec 20'!$L38</f>
        <v>566.04999999999995</v>
      </c>
      <c r="M38" s="142">
        <f>'Jan 20'!$M38+'Feb 20'!$M38+'Mar 20'!$M40+'Apr 20'!$M40+'May 20'!$M40+'Jun 20'!$M39+'Jul 20'!$M40+'Aug 20'!$M40+'Sept 20'!$M40+'Oct 20'!$M38+'Nov 20'!$M38+'Dec 20'!$L38</f>
        <v>0</v>
      </c>
      <c r="N38" s="144">
        <f t="shared" si="0"/>
        <v>43036.270000000011</v>
      </c>
    </row>
    <row r="39" spans="1:14" s="119" customFormat="1" ht="20.25" customHeight="1" x14ac:dyDescent="0.25">
      <c r="A39" s="120" t="s">
        <v>51</v>
      </c>
      <c r="B39" s="142">
        <f>'Jan 20'!$B39+'Feb 20'!$B39+'Mar 20'!$B41+'Apr 20'!$B41+'May 20'!$B40+'Jun 20'!$B40+'Jul 20'!$B41+'Aug 20'!$B41+'Sept 20'!$B41+'Oct 20'!$B39+'Nov 20'!$B39+'Dec 20'!$B39</f>
        <v>4134.9500000000007</v>
      </c>
      <c r="C39" s="142">
        <f>'Jan 20'!$C39+'Feb 20'!$C39+'Mar 20'!$C41+'Apr 20'!$C41+'May 20'!$C41+'Jun 20'!$C40+'Jul 20'!$C41+'Aug 20'!$C41+'Sept 20'!$C41+'Oct 20'!$C39+'Nov 20'!$C39+'Dec 20'!$C39</f>
        <v>13307.4</v>
      </c>
      <c r="D39" s="142">
        <f>'Jan 20'!$D39+'Feb 20'!$D39+'Mar 20'!$D41+'Apr 20'!$D41+'May 20'!$D41+'Jun 20'!$D40+'Jul 20'!$D41+'Aug 20'!$D41+'Sept 20'!$D41+'Oct 20'!$D39+'Nov 20'!$D39+'Dec 20'!$D39</f>
        <v>0</v>
      </c>
      <c r="E39" s="143">
        <f>'Jan 20'!$E39+'Feb 20'!$E39+'Mar 20'!$E41+'Apr 20'!$E40+'May 20'!$E41+'Jun 20'!$E40+'Jul 20'!$E41+'Aug 20'!$E41+'Sept 20'!$E41+'Oct 20'!$E39+'Nov 20'!$E39+'Dec 20'!$E39</f>
        <v>0</v>
      </c>
      <c r="F39" s="142">
        <f>'Jan 20'!$F39+'Feb 20'!$F39+'Mar 20'!$F41+'Apr 20'!$F41+'May 20'!$F41+'Jun 20'!$F40+'Jul 20'!$F41+'Aug 20'!$F41+'Sept 20'!$F41+'Oct 20'!$F39+'Nov 20'!$F39+'Dec 20'!$F39</f>
        <v>0</v>
      </c>
      <c r="G39" s="142">
        <f>'Jan 20'!$G39+'Feb 20'!$G39+'Mar 20'!$G41+'Apr 20'!$G41+'May 20'!$G41+'Jun 20'!$G40+'Jul 20'!$G41+'Aug 20'!$G41+'Sept 20'!$G41+'Oct 20'!$G39+'Nov 20'!$G39+'Dec 20'!$G39</f>
        <v>2299.8000000000002</v>
      </c>
      <c r="H39" s="142">
        <f>'Jan 20'!$H39+'Feb 20'!$H39+'Mar 20'!$H41+'Apr 20'!$H41+'May 20'!$H41+'Jun 20'!$H40+'Jul 20'!$H41+'Aug 20'!$H41+'Sept 20'!$H41+'Oct 20'!$H39+'Nov 20'!$H39+'Dec 20'!$H39</f>
        <v>0</v>
      </c>
      <c r="I39" s="142">
        <f>'Jan 20'!$I39+'Feb 20'!$I39+'Mar 20'!$I41+'Apr 20'!$I41+'May 20'!$I41+'Jun 20'!$I40+'Jul 20'!$I41+'Aug 20'!$I41+'Sept 20'!$I41+'Oct 20'!$I39+'Nov 20'!$I39+'Dec 20'!$I39</f>
        <v>0</v>
      </c>
      <c r="J39" s="142">
        <f>'Jan 20'!$J39+'Feb 20'!$J39+'Mar 20'!$J41+'Apr 20'!$J41+'May 20'!$J41+'Jun 20'!$J40+'Jul 20'!$J41+'Aug 20'!$J41+'Sept 20'!$J41+'Oct 20'!$J39+'Nov 20'!$J39+'Dec 20'!$J39</f>
        <v>0</v>
      </c>
      <c r="K39" s="142">
        <f>'Jan 20'!$K39+'Feb 20'!$K39+'Mar 20'!$K41+'Apr 20'!$K41+'May 20'!$K41+'Jun 20'!$K40+'Jul 20'!$K41+'Aug 20'!$K41+'Sept 20'!$K41+'Oct 20'!$K39+'Nov 20'!$K39+'Dec 20'!$K39</f>
        <v>150</v>
      </c>
      <c r="L39" s="142">
        <f>'Jan 20'!$L39+'Feb 20'!$L39+'Mar 20'!$L41+'Apr 20'!$L41+'May 20'!$L41+'Jun 20'!$L40+'Jul 20'!$L41+'Aug 20'!$L41+'Sept 20'!$L41+'Oct 20'!$L39+'Nov 20'!$L39+'Dec 20'!$L39</f>
        <v>0</v>
      </c>
      <c r="M39" s="142">
        <f>'Jan 20'!$M39+'Feb 20'!$M39+'Mar 20'!$M41+'Apr 20'!$M41+'May 20'!$M41+'Jun 20'!$M40+'Jul 20'!$M41+'Aug 20'!$M41+'Sept 20'!$M41+'Oct 20'!$M39+'Nov 20'!$M39+'Dec 20'!$L39</f>
        <v>0</v>
      </c>
      <c r="N39" s="144">
        <f t="shared" si="0"/>
        <v>19892.149999999998</v>
      </c>
    </row>
    <row r="40" spans="1:14" s="119" customFormat="1" ht="20.25" customHeight="1" x14ac:dyDescent="0.25">
      <c r="A40" s="141" t="s">
        <v>101</v>
      </c>
      <c r="B40" s="142">
        <f>'Jan 20'!$B41+'Feb 20'!$B40+'Mar 20'!$B42+'Apr 20'!$B42+'May 20'!$B41+'Jun 20'!$B41+'Jul 20'!$B42+'Aug 20'!$B42+'Sept 20'!$B42+'Oct 20'!$B40+'Nov 20'!$B40+'Dec 20'!$B40</f>
        <v>3981.8100000000009</v>
      </c>
      <c r="C40" s="142">
        <f>'Jan 20'!$C41+'Feb 20'!$C40+'Mar 20'!$C42+'Apr 20'!$C42+'May 20'!$C42+'Jun 20'!$C41+'Jul 20'!$C42+'Aug 20'!$C42+'Sept 20'!$C42+'Oct 20'!$C40+'Nov 20'!$C40+'Dec 20'!$C40</f>
        <v>13307.4</v>
      </c>
      <c r="D40" s="142">
        <f>'Jan 20'!$D41+'Feb 20'!$D40+'Mar 20'!$D42+'Apr 20'!$D42+'May 20'!$D42+'Jun 20'!$D41+'Jul 20'!$D42+'Aug 20'!$D42+'Sept 20'!$D42+'Oct 20'!$D40+'Nov 20'!$D40+'Dec 20'!$D40</f>
        <v>0</v>
      </c>
      <c r="E40" s="143">
        <f>'Jan 20'!$E41+'Feb 20'!$E40+'Mar 20'!$E42+'Apr 20'!$E41+'May 20'!$E42+'Jun 20'!$E41+'Jul 20'!$E42+'Aug 20'!$E42+'Sept 20'!$E42+'Oct 20'!$E40+'Nov 20'!$E40+'Dec 20'!$E40</f>
        <v>358.51</v>
      </c>
      <c r="F40" s="142">
        <f>'Jan 20'!$F41+'Feb 20'!$F40+'Mar 20'!$F42+'Apr 20'!$F42+'May 20'!$F42+'Jun 20'!$F41+'Jul 20'!$F42+'Aug 20'!$F42+'Sept 20'!$F42+'Oct 20'!$F40+'Nov 20'!$F40+'Dec 20'!$F40</f>
        <v>0</v>
      </c>
      <c r="G40" s="142">
        <f>'Jan 20'!$G41+'Feb 20'!$G40+'Mar 20'!$G42+'Apr 20'!$G42+'May 20'!$G42+'Jun 20'!$G41+'Jul 20'!$G42+'Aug 20'!$G42+'Sept 20'!$G42+'Oct 20'!$G40+'Nov 20'!$G40+'Dec 20'!$G40</f>
        <v>0</v>
      </c>
      <c r="H40" s="142" t="e">
        <f>'Jan 20'!$H41+'Feb 20'!$H40+'Mar 20'!$H42+'Apr 20'!$H42+'May 20'!$H42+'Jun 20'!$H41+'Jul 20'!$H42+'Aug 20'!$H42+'Sept 20'!#REF!+'Oct 20'!$H40+'Nov 20'!$H40+'Dec 20'!$H40</f>
        <v>#REF!</v>
      </c>
      <c r="I40" s="142">
        <f>'Jan 20'!$I41+'Feb 20'!$I40+'Mar 20'!$I42+'Apr 20'!$I42+'May 20'!$I42+'Jun 20'!$I41+'Jul 20'!$I42+'Aug 20'!$I42+'Sept 20'!$I42+'Oct 20'!$I40+'Nov 20'!$I40+'Dec 20'!$I40</f>
        <v>0</v>
      </c>
      <c r="J40" s="142">
        <f>'Jan 20'!$J41+'Feb 20'!$J40+'Mar 20'!$J42+'Apr 20'!$J42+'May 20'!$J42+'Jun 20'!$J41+'Jul 20'!$J42+'Aug 20'!$J42+'Sept 20'!$H42+'Oct 20'!$J40+'Nov 20'!$J40+'Dec 20'!$J40</f>
        <v>459.96</v>
      </c>
      <c r="K40" s="142">
        <f>'Jan 20'!$K41+'Feb 20'!$K40+'Mar 20'!$K42+'Apr 20'!$K42+'May 20'!$K42+'Jun 20'!$K41+'Jul 20'!$K42+'Aug 20'!$K42+'Sept 20'!$K42+'Oct 20'!$K40+'Nov 20'!$K40+'Dec 20'!$K40</f>
        <v>0</v>
      </c>
      <c r="L40" s="142">
        <f>'Jan 20'!$L41+'Feb 20'!$L40+'Mar 20'!$L42+'Apr 20'!$L42+'May 20'!$L42+'Jun 20'!$L41+'Jul 20'!$L42+'Aug 20'!$L42+'Sept 20'!$L42+'Oct 20'!$L40+'Nov 20'!$L40+'Dec 20'!$L40</f>
        <v>0</v>
      </c>
      <c r="M40" s="142">
        <f>'Jan 20'!$M41+'Feb 20'!$M40+'Mar 20'!$M42+'Apr 20'!$M42+'May 20'!$M42+'Jun 20'!$M41+'Jul 20'!$M42+'Aug 20'!$M42+'Sept 20'!$M42+'Oct 20'!$M40+'Nov 20'!$M40+'Dec 20'!$L40</f>
        <v>0</v>
      </c>
      <c r="N40" s="144" t="e">
        <f t="shared" si="0"/>
        <v>#REF!</v>
      </c>
    </row>
    <row r="41" spans="1:14" s="119" customFormat="1" ht="20.25" customHeight="1" x14ac:dyDescent="0.25">
      <c r="A41" s="120" t="s">
        <v>54</v>
      </c>
      <c r="B41" s="142">
        <f>'Jan 20'!$B42+'Feb 20'!$B41+'Mar 20'!$B43+'Apr 20'!$B43+'May 20'!$B42+'Jun 20'!$B42+'Jul 20'!$B43+'Aug 20'!$B43+'Sept 20'!$B43+'Oct 20'!$B41+'Nov 20'!$B41+'Dec 20'!$B41</f>
        <v>4257.49</v>
      </c>
      <c r="C41" s="142">
        <f>'Jan 20'!$C42+'Feb 20'!$C41+'Mar 20'!$C43+'Apr 20'!$C43+'May 20'!$C43+'Jun 20'!$C42+'Jul 20'!$C43+'Aug 20'!$C43+'Sept 20'!$C43+'Oct 20'!$C41+'Nov 20'!$C41+'Dec 20'!$C41</f>
        <v>13307.4</v>
      </c>
      <c r="D41" s="142">
        <f>'Jan 20'!$D42+'Feb 20'!$D41+'Mar 20'!$D43+'Apr 20'!$E43+'May 20'!$D43+'Jun 20'!$D42+'Jul 20'!$D43+'Aug 20'!$D43+'Sept 20'!$D43+'Oct 20'!$D41+'Nov 20'!$D41+'Dec 20'!$D41</f>
        <v>780.07999999999993</v>
      </c>
      <c r="E41" s="143">
        <f>'Jan 20'!$E42+'Feb 20'!$E41+'Mar 20'!$E43+'Apr 20'!$E42+'May 20'!$E43+'Jun 20'!$E42+'Jul 20'!$E43+'Aug 20'!$E43+'Sept 20'!$E43+'Oct 20'!$E41+'Nov 20'!$E41+'Dec 20'!$E41</f>
        <v>1518.1499999999999</v>
      </c>
      <c r="F41" s="142">
        <f>'Jan 20'!$F42+'Feb 20'!$F41+'Mar 20'!$F43+'Apr 20'!$F43+'May 20'!$F43+'Jun 20'!$F42+'Jul 20'!$F43+'Aug 20'!$F43+'Sept 20'!$F43+'Oct 20'!$F41+'Nov 20'!$F41+'Dec 20'!$F41</f>
        <v>2265.84</v>
      </c>
      <c r="G41" s="142">
        <f>'Jan 20'!$G42+'Feb 20'!$G41+'Mar 20'!$G43+'Apr 20'!$G43+'May 20'!$G43+'Jun 20'!$G42+'Jul 20'!$G43+'Aug 20'!$G43+'Sept 20'!$G43+'Oct 20'!$G41+'Nov 20'!$G41+'Dec 20'!$G41</f>
        <v>0</v>
      </c>
      <c r="H41" s="142">
        <f>'Jan 20'!$H42+'Feb 20'!$H41+'Mar 20'!$H43+'Apr 20'!$H43+'May 20'!$H43+'Jun 20'!$H42+'Jul 20'!$H43+'Aug 20'!$H43+'Sept 20'!$H43+'Oct 20'!$H41+'Nov 20'!$H41+'Dec 20'!$H41</f>
        <v>689.94</v>
      </c>
      <c r="I41" s="142">
        <f>'Jan 20'!$I42+'Feb 20'!$I41+'Mar 20'!$I43+'Apr 20'!$I43+'May 20'!$I43+'Jun 20'!$I42+'Jul 20'!$I43+'Aug 20'!$I43+'Sept 20'!$I43+'Oct 20'!$I41+'Nov 20'!$I41+'Dec 20'!$I41</f>
        <v>0</v>
      </c>
      <c r="J41" s="142">
        <f>'Jan 20'!$J42+'Feb 20'!$J41+'Mar 20'!$J43+'Apr 20'!$J43+'May 20'!$J43+'Jun 20'!$J42+'Jul 20'!$J43+'Aug 20'!$J43+'Sept 20'!$J43+'Oct 20'!$J41+'Nov 20'!$J41+'Dec 20'!$J41</f>
        <v>0</v>
      </c>
      <c r="K41" s="142">
        <f>'Jan 20'!$K42+'Feb 20'!$K41+'Mar 20'!$K43+'Apr 20'!$K43+'May 20'!$K43+'Jun 20'!$K42+'Jul 20'!$K43+'Aug 20'!$K43+'Sept 20'!$K43+'Oct 20'!$K41+'Nov 20'!$K41+'Dec 20'!$K41</f>
        <v>0</v>
      </c>
      <c r="L41" s="142">
        <f>'Jan 20'!$L42+'Feb 20'!$L41+'Mar 20'!$L43+'Apr 20'!$L43+'May 20'!$L43+'Jun 20'!$L42+'Jul 20'!$L43+'Aug 20'!$L43+'Sept 20'!$L43+'Oct 20'!$L41+'Nov 20'!$L41+'Dec 20'!$L41</f>
        <v>81.069999999999993</v>
      </c>
      <c r="M41" s="142">
        <f>'Jan 20'!$M42+'Feb 20'!$M41+'Mar 20'!$M43+'Apr 20'!$M43+'May 20'!$M43+'Jun 20'!$M42+'Jul 20'!$M43+'Aug 20'!$M43+'Sept 20'!$M43+'Oct 20'!$M41+'Nov 20'!$M41+'Dec 20'!$L41</f>
        <v>0</v>
      </c>
      <c r="N41" s="144">
        <f t="shared" si="0"/>
        <v>22899.97</v>
      </c>
    </row>
    <row r="42" spans="1:14" s="119" customFormat="1" ht="20.25" customHeight="1" x14ac:dyDescent="0.25">
      <c r="A42" s="120" t="s">
        <v>102</v>
      </c>
      <c r="B42" s="142" t="e">
        <f>'Jan 20'!#REF!+'Feb 20'!$B42+'Mar 20'!$B44+'Apr 20'!$B44+'May 20'!$B43+'Jun 20'!$B43+'Jul 20'!$B44+'Aug 20'!$B44+'Sept 20'!$B44+'Oct 20'!$B42+'Nov 20'!$B42+'Dec 20'!$B42</f>
        <v>#REF!</v>
      </c>
      <c r="C42" s="142" t="e">
        <f>'Jan 20'!#REF!+'Feb 20'!$C42+'Mar 20'!$C44+'Apr 20'!$C44+'May 20'!$C44+'Jun 20'!$C43+'Jul 20'!$C44+'Aug 20'!$C44+'Sept 20'!$C44+'Oct 20'!$C42+'Nov 20'!$C42+'Dec 20'!$C42</f>
        <v>#REF!</v>
      </c>
      <c r="D42" s="142" t="e">
        <f>'Jan 20'!#REF!+'Feb 20'!$D42+'Mar 20'!$D44+'Apr 20'!$D44+'May 20'!$D44+'Jun 20'!$D43+'Jul 20'!$D44+'Aug 20'!$D44+'Sept 20'!$D44+'Oct 20'!$D42+'Nov 20'!$D42+'Dec 20'!$D42</f>
        <v>#REF!</v>
      </c>
      <c r="E42" s="143" t="e">
        <f>'Jan 20'!#REF!+'Feb 20'!$E42+'Mar 20'!$E44+'Apr 20'!#REF!+'May 20'!$E44+'Jun 20'!$E43+'Jul 20'!$E44+'Aug 20'!$E44+'Sept 20'!$E44+'Oct 20'!$E42+'Nov 20'!$E42+'Dec 20'!$E42</f>
        <v>#REF!</v>
      </c>
      <c r="F42" s="142" t="e">
        <f>'Jan 20'!#REF!+'Feb 20'!$F42+'Mar 20'!$F44+'Apr 20'!$F44+'May 20'!$F44+'Jun 20'!$F43+'Jul 20'!$F44+'Aug 20'!$F44+'Sept 20'!$F44+'Oct 20'!$F42+'Nov 20'!$F42+'Dec 20'!$F42</f>
        <v>#REF!</v>
      </c>
      <c r="G42" s="142" t="e">
        <f>'Jan 20'!#REF!+'Feb 20'!$G42+'Mar 20'!$G44+'Apr 20'!$G44+'May 20'!$G44+'Jun 20'!$G43+'Jul 20'!$G44+'Aug 20'!$G44+'Sept 20'!$G44+'Oct 20'!$G42+'Nov 20'!$G42+'Dec 20'!$G42</f>
        <v>#REF!</v>
      </c>
      <c r="H42" s="142" t="e">
        <f>'Jan 20'!#REF!+'Feb 20'!$H42+'Mar 20'!$H44+'Apr 20'!$H44+'May 20'!$H44+'Jun 20'!$H43+'Jul 20'!$H44+'Aug 20'!$H44+'Sept 20'!$H44+'Oct 20'!$H42+'Nov 20'!$H42+'Dec 20'!$H42</f>
        <v>#REF!</v>
      </c>
      <c r="I42" s="142" t="e">
        <f>'Jan 20'!#REF!+'Feb 20'!$I42+'Mar 20'!$I44+'Apr 20'!$I44+'May 20'!$I44+'Jun 20'!$I43+'Jul 20'!$I44+'Aug 20'!$I44+'Sept 20'!$I44+'Oct 20'!$I42+'Nov 20'!$I42+'Dec 20'!$I42</f>
        <v>#REF!</v>
      </c>
      <c r="J42" s="142" t="e">
        <f>'Jan 20'!#REF!+'Feb 20'!$J42+'Mar 20'!$J44+'Apr 20'!$J44+'May 20'!$J44+'Jun 20'!$J43+'Jul 20'!$J44+'Aug 20'!$J44+'Sept 20'!$J44+'Oct 20'!$J42+'Nov 20'!$J42+'Dec 20'!$J42</f>
        <v>#REF!</v>
      </c>
      <c r="K42" s="142" t="e">
        <f>'Jan 20'!#REF!+'Feb 20'!$K42+'Mar 20'!$K44+'Apr 20'!$K44+'May 20'!$K44+'Jun 20'!$K43+'Jul 20'!$K44+'Aug 20'!$K44+'Sept 20'!$K44+'Oct 20'!$K42+'Nov 20'!$K42+'Dec 20'!$K42</f>
        <v>#REF!</v>
      </c>
      <c r="L42" s="142" t="e">
        <f>'Jan 20'!#REF!+'Feb 20'!$L42+'Mar 20'!$L44+'Apr 20'!$L44+'May 20'!$L44+'Jun 20'!$L43+'Jul 20'!$L44+'Aug 20'!$L44+'Sept 20'!$L44+'Oct 20'!$L42+'Nov 20'!$L42+'Dec 20'!$L42</f>
        <v>#REF!</v>
      </c>
      <c r="M42" s="142" t="e">
        <f>'Jan 20'!#REF!+'Feb 20'!$M42+'Mar 20'!$M44+'Apr 20'!$M44+'May 20'!$M44+'Jun 20'!$M43+'Jul 20'!$M44+'Aug 20'!$M44+'Sept 20'!$M44+'Oct 20'!$M42+'Nov 20'!$M42+'Dec 20'!$L42</f>
        <v>#REF!</v>
      </c>
      <c r="N42" s="144" t="e">
        <f t="shared" si="0"/>
        <v>#REF!</v>
      </c>
    </row>
    <row r="43" spans="1:14" s="119" customFormat="1" ht="27" customHeight="1" thickBot="1" x14ac:dyDescent="0.3">
      <c r="A43" s="145"/>
      <c r="B43" s="146" t="e">
        <f>SUM(B3:B42)</f>
        <v>#REF!</v>
      </c>
      <c r="C43" s="146" t="e">
        <f t="shared" ref="C43:M43" si="1">SUM(C3:C42)</f>
        <v>#REF!</v>
      </c>
      <c r="D43" s="146" t="e">
        <f t="shared" si="1"/>
        <v>#REF!</v>
      </c>
      <c r="E43" s="146" t="e">
        <f t="shared" si="1"/>
        <v>#REF!</v>
      </c>
      <c r="F43" s="146" t="e">
        <f t="shared" si="1"/>
        <v>#REF!</v>
      </c>
      <c r="G43" s="146" t="e">
        <f t="shared" si="1"/>
        <v>#REF!</v>
      </c>
      <c r="H43" s="146" t="e">
        <f t="shared" si="1"/>
        <v>#REF!</v>
      </c>
      <c r="I43" s="146" t="e">
        <f t="shared" si="1"/>
        <v>#REF!</v>
      </c>
      <c r="J43" s="146" t="e">
        <f t="shared" si="1"/>
        <v>#REF!</v>
      </c>
      <c r="K43" s="146" t="e">
        <f t="shared" si="1"/>
        <v>#REF!</v>
      </c>
      <c r="L43" s="146" t="e">
        <f t="shared" si="1"/>
        <v>#REF!</v>
      </c>
      <c r="M43" s="146" t="e">
        <f t="shared" si="1"/>
        <v>#REF!</v>
      </c>
      <c r="N43" s="147" t="e">
        <f>SUBTOTAL(109,N3:N42)</f>
        <v>#REF!</v>
      </c>
    </row>
    <row r="44" spans="1:14" ht="13.5" thickTop="1" x14ac:dyDescent="0.2"/>
  </sheetData>
  <mergeCells count="1">
    <mergeCell ref="A1:N1"/>
  </mergeCells>
  <printOptions gridLines="1"/>
  <pageMargins left="0.39370078740157483" right="0.39370078740157483" top="0.39370078740157483" bottom="0.39370078740157483" header="0.31496062992125984" footer="0.51181102362204722"/>
  <pageSetup paperSize="8" scale="84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7"/>
  <sheetViews>
    <sheetView workbookViewId="0">
      <pane xSplit="1" topLeftCell="B1" activePane="topRight" state="frozen"/>
      <selection pane="topRight" activeCell="M29" sqref="M29"/>
    </sheetView>
  </sheetViews>
  <sheetFormatPr defaultColWidth="18.7109375" defaultRowHeight="12.75" x14ac:dyDescent="0.2"/>
  <cols>
    <col min="1" max="1" width="18.85546875" bestFit="1" customWidth="1"/>
    <col min="2" max="14" width="11.7109375" customWidth="1"/>
  </cols>
  <sheetData>
    <row r="1" spans="1:14" ht="18" x14ac:dyDescent="0.25">
      <c r="A1" s="174" t="s">
        <v>103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3.5" thickBot="1" x14ac:dyDescent="0.25">
      <c r="A2" s="30" t="s">
        <v>1</v>
      </c>
      <c r="B2" s="31" t="s">
        <v>104</v>
      </c>
      <c r="C2" s="31" t="s">
        <v>105</v>
      </c>
      <c r="D2" s="31" t="s">
        <v>106</v>
      </c>
      <c r="E2" s="31" t="s">
        <v>107</v>
      </c>
      <c r="F2" s="31" t="s">
        <v>108</v>
      </c>
      <c r="G2" s="32" t="s">
        <v>109</v>
      </c>
      <c r="H2" s="32" t="s">
        <v>110</v>
      </c>
      <c r="I2" s="32" t="s">
        <v>111</v>
      </c>
      <c r="J2" s="32" t="s">
        <v>112</v>
      </c>
      <c r="K2" s="32" t="s">
        <v>113</v>
      </c>
      <c r="L2" s="32" t="s">
        <v>114</v>
      </c>
      <c r="M2" s="32" t="s">
        <v>115</v>
      </c>
      <c r="N2" s="32" t="s">
        <v>116</v>
      </c>
    </row>
    <row r="3" spans="1:14" x14ac:dyDescent="0.2">
      <c r="A3" s="33" t="s">
        <v>84</v>
      </c>
      <c r="B3" s="34">
        <f>'Jan 20'!$O4</f>
        <v>3023.06</v>
      </c>
      <c r="C3" s="34">
        <f>'Feb 20'!$O3</f>
        <v>1852.01</v>
      </c>
      <c r="D3" s="34">
        <f>'Mar 20'!$O3</f>
        <v>1852.01</v>
      </c>
      <c r="E3" s="34">
        <f>'Apr 20'!$O3</f>
        <v>1852.01</v>
      </c>
      <c r="F3" s="34">
        <f>'May 20'!$O3</f>
        <v>1852.01</v>
      </c>
      <c r="G3" s="34" t="e">
        <f>'Jun 20'!#REF!</f>
        <v>#REF!</v>
      </c>
      <c r="H3" s="34">
        <f>'Jul 20'!$O3</f>
        <v>2555.7099999999996</v>
      </c>
      <c r="I3" s="34">
        <f>'Aug 20'!$M3</f>
        <v>0</v>
      </c>
      <c r="J3" s="34">
        <f>'Sept 20'!$M3</f>
        <v>0</v>
      </c>
      <c r="K3" s="34">
        <f>'Oct 20'!$M3</f>
        <v>0</v>
      </c>
      <c r="L3" s="34">
        <f>'Nov 20'!$M3</f>
        <v>0</v>
      </c>
      <c r="M3" s="34">
        <f>'Dec 20'!$M3</f>
        <v>0</v>
      </c>
      <c r="N3" s="35" t="e">
        <f>SUM(B3:M3)</f>
        <v>#REF!</v>
      </c>
    </row>
    <row r="4" spans="1:14" x14ac:dyDescent="0.2">
      <c r="A4" s="36" t="s">
        <v>17</v>
      </c>
      <c r="B4" s="37">
        <f>'Jan 20'!$O5</f>
        <v>2578.6899999999996</v>
      </c>
      <c r="C4" s="37">
        <f>'Feb 20'!$O4</f>
        <v>2674.42</v>
      </c>
      <c r="D4" s="37">
        <f>'Mar 20'!$O4</f>
        <v>2001.99</v>
      </c>
      <c r="E4" s="37">
        <f>'Apr 20'!$O4</f>
        <v>2270.98</v>
      </c>
      <c r="F4" s="37">
        <f>'May 20'!$O4</f>
        <v>1851.99</v>
      </c>
      <c r="G4" s="37">
        <f>'Jun 20'!$O3</f>
        <v>1775.35</v>
      </c>
      <c r="H4" s="37">
        <f>'Jul 20'!$O4</f>
        <v>2555.6799999999998</v>
      </c>
      <c r="I4" s="37">
        <f>'Aug 20'!$M4</f>
        <v>0</v>
      </c>
      <c r="J4" s="37">
        <f>'Sept 20'!$M4</f>
        <v>0</v>
      </c>
      <c r="K4" s="37">
        <f>'Oct 20'!$M4</f>
        <v>0</v>
      </c>
      <c r="L4" s="37">
        <f>'Nov 20'!$M4</f>
        <v>0</v>
      </c>
      <c r="M4" s="37">
        <f>'Dec 20'!$M4</f>
        <v>0</v>
      </c>
      <c r="N4" s="35">
        <f t="shared" ref="N4:N46" si="0">SUM(B4:M4)</f>
        <v>15709.1</v>
      </c>
    </row>
    <row r="5" spans="1:14" x14ac:dyDescent="0.2">
      <c r="A5" s="33" t="s">
        <v>117</v>
      </c>
      <c r="B5" s="34">
        <f>'Jan 20'!$O7</f>
        <v>9368.41</v>
      </c>
      <c r="C5" s="34">
        <f>'Feb 20'!$O6</f>
        <v>3231.87</v>
      </c>
      <c r="D5" s="34">
        <f>'Mar 20'!$O6</f>
        <v>3231.87</v>
      </c>
      <c r="E5" s="34">
        <f>'Apr 20'!$O6</f>
        <v>5257.8200000000006</v>
      </c>
      <c r="F5" s="34">
        <f>'May 20'!$O6</f>
        <v>3231.87</v>
      </c>
      <c r="G5" s="34">
        <f>'Jun 20'!$O5</f>
        <v>1798.33</v>
      </c>
      <c r="H5" s="34">
        <f>'Jul 20'!$O6</f>
        <v>2555.6799999999998</v>
      </c>
      <c r="I5" s="34">
        <f>'Aug 20'!$M6</f>
        <v>0</v>
      </c>
      <c r="J5" s="34">
        <f>'Sept 20'!$M6</f>
        <v>0</v>
      </c>
      <c r="K5" s="34">
        <f>'Oct 20'!$M6</f>
        <v>0</v>
      </c>
      <c r="L5" s="34">
        <f>'Nov 20'!$M6</f>
        <v>0</v>
      </c>
      <c r="M5" s="34" t="e">
        <f>'Dec 20'!#REF!</f>
        <v>#REF!</v>
      </c>
      <c r="N5" s="35" t="e">
        <f t="shared" si="0"/>
        <v>#REF!</v>
      </c>
    </row>
    <row r="6" spans="1:14" x14ac:dyDescent="0.2">
      <c r="A6" s="36" t="s">
        <v>118</v>
      </c>
      <c r="B6" s="37">
        <f>'Jan 20'!$O8</f>
        <v>2555.6799999999998</v>
      </c>
      <c r="C6" s="37">
        <f>'Feb 20'!$O7</f>
        <v>2201.3200000000002</v>
      </c>
      <c r="D6" s="37">
        <f>'Mar 20'!$O7</f>
        <v>2855.2099999999996</v>
      </c>
      <c r="E6" s="37">
        <f>'Apr 20'!$O7</f>
        <v>2367.8599999999997</v>
      </c>
      <c r="F6" s="37">
        <f>'May 20'!$O7</f>
        <v>2074.0499999999997</v>
      </c>
      <c r="G6" s="37">
        <f>'Jun 20'!$O6</f>
        <v>2810.27</v>
      </c>
      <c r="H6" s="37">
        <f>'Jul 20'!$O7</f>
        <v>5537.5</v>
      </c>
      <c r="I6" s="37">
        <f>'Aug 20'!$M7</f>
        <v>0</v>
      </c>
      <c r="J6" s="37">
        <f>'Sept 20'!$M7</f>
        <v>0</v>
      </c>
      <c r="K6" s="37">
        <f>'Oct 20'!$M7</f>
        <v>0</v>
      </c>
      <c r="L6" s="37">
        <f>'Nov 20'!$M7</f>
        <v>0</v>
      </c>
      <c r="M6" s="37" t="e">
        <f>'Dec 20'!#REF!</f>
        <v>#REF!</v>
      </c>
      <c r="N6" s="35" t="e">
        <f t="shared" si="0"/>
        <v>#REF!</v>
      </c>
    </row>
    <row r="7" spans="1:14" x14ac:dyDescent="0.2">
      <c r="A7" s="33" t="s">
        <v>19</v>
      </c>
      <c r="B7" s="34">
        <f>'Jan 20'!$O9</f>
        <v>2701.2</v>
      </c>
      <c r="C7" s="34">
        <f>'Feb 20'!$O8</f>
        <v>1851.99</v>
      </c>
      <c r="D7" s="34">
        <f>'Mar 20'!$O8</f>
        <v>1851.99</v>
      </c>
      <c r="E7" s="34">
        <f>'Apr 20'!$O8</f>
        <v>1851.99</v>
      </c>
      <c r="F7" s="34">
        <f>'May 20'!$O8</f>
        <v>1851.99</v>
      </c>
      <c r="G7" s="34">
        <f>'Jun 20'!$O7</f>
        <v>1997.4099999999999</v>
      </c>
      <c r="H7" s="34">
        <f>'Jul 20'!$O8</f>
        <v>2555.6799999999998</v>
      </c>
      <c r="I7" s="34">
        <f>'Aug 20'!$M8</f>
        <v>0</v>
      </c>
      <c r="J7" s="34">
        <f>'Sept 20'!$M8</f>
        <v>0</v>
      </c>
      <c r="K7" s="34">
        <f>'Oct 20'!$M8</f>
        <v>0</v>
      </c>
      <c r="L7" s="34">
        <f>'Nov 20'!$M8</f>
        <v>0</v>
      </c>
      <c r="M7" s="34">
        <f>'Dec 20'!$M6</f>
        <v>0</v>
      </c>
      <c r="N7" s="35">
        <f t="shared" si="0"/>
        <v>14662.25</v>
      </c>
    </row>
    <row r="8" spans="1:14" x14ac:dyDescent="0.2">
      <c r="A8" s="36" t="s">
        <v>20</v>
      </c>
      <c r="B8" s="37">
        <f>'Jan 20'!$O10</f>
        <v>2555.6799999999998</v>
      </c>
      <c r="C8" s="37">
        <f>'Feb 20'!$O9</f>
        <v>1510.1100000000001</v>
      </c>
      <c r="D8" s="37">
        <f>'Mar 20'!$O9</f>
        <v>1997.5000000000002</v>
      </c>
      <c r="E8" s="37">
        <f>'Apr 20'!$O9</f>
        <v>1997.5000000000002</v>
      </c>
      <c r="F8" s="37">
        <f>'May 20'!$O9</f>
        <v>1997.5000000000002</v>
      </c>
      <c r="G8" s="37">
        <f>'Jun 20'!$O8</f>
        <v>1775.35</v>
      </c>
      <c r="H8" s="37">
        <f>'Jul 20'!$O9</f>
        <v>2701.2</v>
      </c>
      <c r="I8" s="37">
        <f>'Aug 20'!$M9</f>
        <v>0</v>
      </c>
      <c r="J8" s="37">
        <f>'Sept 20'!$M9</f>
        <v>0</v>
      </c>
      <c r="K8" s="37">
        <f>'Oct 20'!$M9</f>
        <v>0</v>
      </c>
      <c r="L8" s="37">
        <f>'Nov 20'!$M9</f>
        <v>0</v>
      </c>
      <c r="M8" s="37">
        <f>'Dec 20'!$M7</f>
        <v>0</v>
      </c>
      <c r="N8" s="35">
        <f t="shared" si="0"/>
        <v>14534.84</v>
      </c>
    </row>
    <row r="9" spans="1:14" x14ac:dyDescent="0.2">
      <c r="A9" s="36" t="s">
        <v>86</v>
      </c>
      <c r="B9" s="37"/>
      <c r="C9" s="37"/>
      <c r="D9" s="37"/>
      <c r="E9" s="37">
        <f>'Apr 20'!$O10</f>
        <v>1971.54</v>
      </c>
      <c r="F9" s="37">
        <f>'May 20'!$O10</f>
        <v>1851.99</v>
      </c>
      <c r="G9" s="37">
        <f>'Jun 20'!$O9</f>
        <v>1920.8400000000001</v>
      </c>
      <c r="H9" s="37">
        <f>'Jul 20'!$O10</f>
        <v>2555.6799999999998</v>
      </c>
      <c r="I9" s="37">
        <f>'Aug 20'!$M10</f>
        <v>0</v>
      </c>
      <c r="J9" s="37">
        <f>'Sept 20'!$M10</f>
        <v>0</v>
      </c>
      <c r="K9" s="37">
        <f>'Oct 20'!$M10</f>
        <v>0</v>
      </c>
      <c r="L9" s="37">
        <f>'Nov 20'!$M10</f>
        <v>0</v>
      </c>
      <c r="M9" s="37">
        <f>'Dec 20'!$M8</f>
        <v>0</v>
      </c>
      <c r="N9" s="35">
        <f t="shared" si="0"/>
        <v>8300.0499999999993</v>
      </c>
    </row>
    <row r="10" spans="1:14" x14ac:dyDescent="0.2">
      <c r="A10" s="33" t="s">
        <v>119</v>
      </c>
      <c r="B10" s="34">
        <f>'Jan 20'!$O11</f>
        <v>3990.8300000000004</v>
      </c>
      <c r="C10" s="34">
        <f>'Feb 20'!$O10</f>
        <v>1407.38</v>
      </c>
      <c r="D10" s="34">
        <f>'Mar 20'!$O10</f>
        <v>1447.95</v>
      </c>
      <c r="E10" s="34">
        <f>'Apr 20'!$O11</f>
        <v>2861.2000000000003</v>
      </c>
      <c r="F10" s="34">
        <f>'May 20'!$O11</f>
        <v>2457.44</v>
      </c>
      <c r="G10" s="34">
        <f>'Jun 20'!$O10</f>
        <v>2326.56</v>
      </c>
      <c r="H10" s="34">
        <f>'Jul 20'!$O10</f>
        <v>2555.6799999999998</v>
      </c>
      <c r="I10" s="34">
        <f>'Aug 20'!$M10</f>
        <v>0</v>
      </c>
      <c r="J10" s="34">
        <f>'Sept 20'!$M10</f>
        <v>0</v>
      </c>
      <c r="K10" s="34">
        <f>'Oct 20'!$M10</f>
        <v>0</v>
      </c>
      <c r="L10" s="34">
        <f>'Nov 20'!$M10</f>
        <v>0</v>
      </c>
      <c r="M10" s="34">
        <f>'Dec 20'!$M8</f>
        <v>0</v>
      </c>
      <c r="N10" s="35">
        <f t="shared" si="0"/>
        <v>17047.04</v>
      </c>
    </row>
    <row r="11" spans="1:14" x14ac:dyDescent="0.2">
      <c r="A11" s="33" t="s">
        <v>120</v>
      </c>
      <c r="B11" s="34"/>
      <c r="C11" s="34"/>
      <c r="D11" s="34"/>
      <c r="E11" s="37">
        <f>'Apr 20'!$O12</f>
        <v>1859.67</v>
      </c>
      <c r="F11" s="37">
        <f>'May 20'!$O12</f>
        <v>1859.67</v>
      </c>
      <c r="G11" s="37">
        <f>'Jun 20'!$O11</f>
        <v>2380.8000000000002</v>
      </c>
      <c r="H11" s="37">
        <f>'Jul 20'!$O12</f>
        <v>3230.3199999999997</v>
      </c>
      <c r="I11" s="37">
        <f>'Aug 20'!$M12</f>
        <v>0</v>
      </c>
      <c r="J11" s="37">
        <f>'Sept 20'!$M12</f>
        <v>0</v>
      </c>
      <c r="K11" s="37">
        <f>'Oct 20'!$M12</f>
        <v>0</v>
      </c>
      <c r="L11" s="37">
        <f>'Nov 20'!$M12</f>
        <v>0</v>
      </c>
      <c r="M11" s="37">
        <f>'Dec 20'!$M9</f>
        <v>0</v>
      </c>
      <c r="N11" s="35">
        <f t="shared" si="0"/>
        <v>9330.4599999999991</v>
      </c>
    </row>
    <row r="12" spans="1:14" x14ac:dyDescent="0.2">
      <c r="A12" s="36" t="s">
        <v>23</v>
      </c>
      <c r="B12" s="37">
        <f>'Jan 20'!$O13</f>
        <v>3298.8599999999997</v>
      </c>
      <c r="C12" s="37">
        <f>'Feb 20'!$O11</f>
        <v>2457.44</v>
      </c>
      <c r="D12" s="37">
        <f>'Mar 20'!$O11</f>
        <v>2457.44</v>
      </c>
      <c r="E12" s="37">
        <f>'Apr 20'!$O13</f>
        <v>2153.6699999999996</v>
      </c>
      <c r="F12" s="37">
        <f>'May 20'!$O13</f>
        <v>3818.16</v>
      </c>
      <c r="G12" s="37">
        <f>'Jun 20'!$O12</f>
        <v>1783.01</v>
      </c>
      <c r="H12" s="37">
        <f>'Jul 20'!$O11</f>
        <v>2724.17</v>
      </c>
      <c r="I12" s="37">
        <f>'Aug 20'!$M11</f>
        <v>0</v>
      </c>
      <c r="J12" s="37">
        <f>'Sept 20'!$M11</f>
        <v>0</v>
      </c>
      <c r="K12" s="37">
        <f>'Oct 20'!$M11</f>
        <v>0</v>
      </c>
      <c r="L12" s="37">
        <f>'Nov 20'!$M11</f>
        <v>0</v>
      </c>
      <c r="M12" s="37" t="e">
        <f>'Dec 20'!#REF!</f>
        <v>#REF!</v>
      </c>
      <c r="N12" s="35" t="e">
        <f t="shared" si="0"/>
        <v>#REF!</v>
      </c>
    </row>
    <row r="13" spans="1:14" x14ac:dyDescent="0.2">
      <c r="A13" s="33" t="s">
        <v>24</v>
      </c>
      <c r="B13" s="34">
        <f>'Jan 20'!$O14</f>
        <v>4019.29</v>
      </c>
      <c r="C13" s="34">
        <f>'Feb 20'!$O12</f>
        <v>1859.67</v>
      </c>
      <c r="D13" s="34">
        <f>'Mar 20'!$O12</f>
        <v>1859.67</v>
      </c>
      <c r="E13" s="34">
        <f>'Apr 20'!$O14</f>
        <v>3861.79</v>
      </c>
      <c r="F13" s="34">
        <f>'May 20'!$O14</f>
        <v>2156.62</v>
      </c>
      <c r="G13" s="34">
        <f>'Jun 20'!$O13</f>
        <v>2261.0099999999998</v>
      </c>
      <c r="H13" s="34">
        <f>'Jul 20'!$O12</f>
        <v>3230.3199999999997</v>
      </c>
      <c r="I13" s="34">
        <f>'Aug 20'!$M12</f>
        <v>0</v>
      </c>
      <c r="J13" s="34">
        <f>'Sept 20'!$M12</f>
        <v>0</v>
      </c>
      <c r="K13" s="34">
        <f>'Oct 20'!$M12</f>
        <v>0</v>
      </c>
      <c r="L13" s="34">
        <f>'Nov 20'!$M12</f>
        <v>0</v>
      </c>
      <c r="M13" s="34">
        <f>'Dec 20'!$M9</f>
        <v>0</v>
      </c>
      <c r="N13" s="35">
        <f t="shared" si="0"/>
        <v>19248.370000000003</v>
      </c>
    </row>
    <row r="14" spans="1:14" x14ac:dyDescent="0.2">
      <c r="A14" s="36" t="s">
        <v>26</v>
      </c>
      <c r="B14" s="37">
        <f>'Jan 20'!$O15</f>
        <v>2910.7199999999993</v>
      </c>
      <c r="C14" s="37">
        <f>'Feb 20'!$O13</f>
        <v>3807.7</v>
      </c>
      <c r="D14" s="37">
        <f>'Mar 20'!$O13</f>
        <v>2153.6699999999996</v>
      </c>
      <c r="E14" s="37">
        <f>'Apr 20'!$O15</f>
        <v>1852.01</v>
      </c>
      <c r="F14" s="37">
        <f>'May 20'!$O15</f>
        <v>1852.01</v>
      </c>
      <c r="G14" s="37">
        <f>'Jun 20'!$O14</f>
        <v>2079.98</v>
      </c>
      <c r="H14" s="37">
        <f>'Jul 20'!$O13</f>
        <v>3547.2999999999997</v>
      </c>
      <c r="I14" s="37">
        <f>'Aug 20'!$M13</f>
        <v>0</v>
      </c>
      <c r="J14" s="37">
        <f>'Sept 20'!$M13</f>
        <v>0</v>
      </c>
      <c r="K14" s="37">
        <f>'Oct 20'!$M13</f>
        <v>0</v>
      </c>
      <c r="L14" s="37">
        <f>'Nov 20'!$M13</f>
        <v>0</v>
      </c>
      <c r="M14" s="37">
        <f>'Dec 20'!$M10</f>
        <v>0</v>
      </c>
      <c r="N14" s="35">
        <f t="shared" si="0"/>
        <v>18203.39</v>
      </c>
    </row>
    <row r="15" spans="1:14" x14ac:dyDescent="0.2">
      <c r="A15" s="33" t="s">
        <v>27</v>
      </c>
      <c r="B15" s="34" t="e">
        <f>'Jan 20'!#REF!</f>
        <v>#REF!</v>
      </c>
      <c r="C15" s="34">
        <f>'Feb 20'!$O14</f>
        <v>2784.1299999999997</v>
      </c>
      <c r="D15" s="34">
        <f>'Mar 20'!$O14</f>
        <v>2156.62</v>
      </c>
      <c r="E15" s="34">
        <f>'Apr 20'!$O16</f>
        <v>1959.19</v>
      </c>
      <c r="F15" s="34">
        <f>'May 20'!$O16</f>
        <v>1959.19</v>
      </c>
      <c r="G15" s="34">
        <f>'Jun 20'!$O15</f>
        <v>1775.35</v>
      </c>
      <c r="H15" s="34">
        <f>'Jul 20'!$O14</f>
        <v>2860.31</v>
      </c>
      <c r="I15" s="34">
        <f>'Aug 20'!$M14</f>
        <v>0</v>
      </c>
      <c r="J15" s="34">
        <f>'Sept 20'!$M14</f>
        <v>0</v>
      </c>
      <c r="K15" s="34">
        <f>'Oct 20'!$M14</f>
        <v>0</v>
      </c>
      <c r="L15" s="34">
        <f>'Nov 20'!$M14</f>
        <v>0</v>
      </c>
      <c r="M15" s="34">
        <f>'Dec 20'!$M11</f>
        <v>0</v>
      </c>
      <c r="N15" s="35" t="e">
        <f t="shared" si="0"/>
        <v>#REF!</v>
      </c>
    </row>
    <row r="16" spans="1:14" x14ac:dyDescent="0.2">
      <c r="A16" s="36" t="s">
        <v>88</v>
      </c>
      <c r="B16" s="37" t="e">
        <f>'Jan 20'!#REF!</f>
        <v>#REF!</v>
      </c>
      <c r="C16" s="37">
        <f>'Feb 20'!$O15</f>
        <v>1852.01</v>
      </c>
      <c r="D16" s="37">
        <f>'Mar 20'!$O15</f>
        <v>1852.01</v>
      </c>
      <c r="E16" s="37">
        <f>'Apr 20'!$O17</f>
        <v>2211.2699999999995</v>
      </c>
      <c r="F16" s="37">
        <f>'May 20'!$O17</f>
        <v>1852.01</v>
      </c>
      <c r="G16" s="37">
        <f>'Jun 20'!$O16</f>
        <v>1882.55</v>
      </c>
      <c r="H16" s="37">
        <f>'Jul 20'!$O15</f>
        <v>2555.7099999999996</v>
      </c>
      <c r="I16" s="37">
        <f>'Aug 20'!$M15</f>
        <v>0</v>
      </c>
      <c r="J16" s="37">
        <f>'Sept 20'!$M15</f>
        <v>0</v>
      </c>
      <c r="K16" s="37">
        <f>'Oct 20'!$M15</f>
        <v>0</v>
      </c>
      <c r="L16" s="37">
        <f>'Nov 20'!$M15</f>
        <v>0</v>
      </c>
      <c r="M16" s="37">
        <f>'Dec 20'!$M12</f>
        <v>0</v>
      </c>
      <c r="N16" s="35" t="e">
        <f t="shared" si="0"/>
        <v>#REF!</v>
      </c>
    </row>
    <row r="17" spans="1:14" x14ac:dyDescent="0.2">
      <c r="A17" s="33" t="s">
        <v>89</v>
      </c>
      <c r="B17" s="34" t="e">
        <f>'Jan 20'!#REF!</f>
        <v>#REF!</v>
      </c>
      <c r="C17" s="34">
        <f>'Feb 20'!$O16</f>
        <v>1959.19</v>
      </c>
      <c r="D17" s="34">
        <f>'Mar 20'!$O16</f>
        <v>1959.19</v>
      </c>
      <c r="E17" s="34">
        <f>'Apr 20'!$O18</f>
        <v>1852.01</v>
      </c>
      <c r="F17" s="34">
        <f>'May 20'!$O18</f>
        <v>1852.01</v>
      </c>
      <c r="G17" s="34">
        <f>'Jun 20'!$O17</f>
        <v>1775.35</v>
      </c>
      <c r="H17" s="34">
        <f>'Jul 20'!$O16</f>
        <v>2662.88</v>
      </c>
      <c r="I17" s="34">
        <f>'Aug 20'!$M16</f>
        <v>0</v>
      </c>
      <c r="J17" s="34">
        <f>'Sept 20'!$M16</f>
        <v>0</v>
      </c>
      <c r="K17" s="34">
        <f>'Oct 20'!$M16</f>
        <v>0</v>
      </c>
      <c r="L17" s="34">
        <f>'Nov 20'!$M16</f>
        <v>0</v>
      </c>
      <c r="M17" s="34">
        <f>'Dec 20'!$M13</f>
        <v>0</v>
      </c>
      <c r="N17" s="35" t="e">
        <f t="shared" si="0"/>
        <v>#REF!</v>
      </c>
    </row>
    <row r="18" spans="1:14" x14ac:dyDescent="0.2">
      <c r="A18" s="36" t="s">
        <v>91</v>
      </c>
      <c r="B18" s="37" t="e">
        <f>'Jan 20'!#REF!</f>
        <v>#REF!</v>
      </c>
      <c r="C18" s="37">
        <f>'Feb 20'!$O17</f>
        <v>1852.01</v>
      </c>
      <c r="D18" s="37">
        <f>'Mar 20'!$O17</f>
        <v>5656.42</v>
      </c>
      <c r="E18" s="37">
        <f>'Apr 20'!$O19</f>
        <v>0</v>
      </c>
      <c r="F18" s="37">
        <f>'May 20'!$O19</f>
        <v>0</v>
      </c>
      <c r="G18" s="37">
        <f>'Jun 20'!$O18</f>
        <v>1775.35</v>
      </c>
      <c r="H18" s="37">
        <f>'Jul 20'!$O17</f>
        <v>4970.51</v>
      </c>
      <c r="I18" s="37">
        <f>'Aug 20'!$M17</f>
        <v>0</v>
      </c>
      <c r="J18" s="37">
        <f>'Sept 20'!$M17</f>
        <v>0</v>
      </c>
      <c r="K18" s="37">
        <f>'Oct 20'!$M17</f>
        <v>0</v>
      </c>
      <c r="L18" s="37">
        <f>'Nov 20'!$M17</f>
        <v>0</v>
      </c>
      <c r="M18" s="37">
        <f>'Dec 20'!$M14</f>
        <v>0</v>
      </c>
      <c r="N18" s="35" t="e">
        <f t="shared" si="0"/>
        <v>#REF!</v>
      </c>
    </row>
    <row r="19" spans="1:14" x14ac:dyDescent="0.2">
      <c r="A19" s="33" t="s">
        <v>92</v>
      </c>
      <c r="B19" s="34">
        <f>'Jan 20'!$O16</f>
        <v>2662.88</v>
      </c>
      <c r="C19" s="34">
        <f>'Feb 20'!$O18</f>
        <v>2944.0699999999997</v>
      </c>
      <c r="D19" s="34">
        <f>'Mar 20'!$O18</f>
        <v>1852.01</v>
      </c>
      <c r="E19" s="34">
        <f>'Apr 20'!$O20</f>
        <v>2351.9899999999998</v>
      </c>
      <c r="F19" s="34">
        <f>'May 20'!$O20</f>
        <v>2351.9899999999998</v>
      </c>
      <c r="G19" s="34">
        <f>'Jun 20'!$O19</f>
        <v>0</v>
      </c>
      <c r="H19" s="34">
        <f>'Jul 20'!$O18</f>
        <v>2555.7099999999996</v>
      </c>
      <c r="I19" s="34">
        <f>'Aug 20'!$M18</f>
        <v>0</v>
      </c>
      <c r="J19" s="34">
        <f>'Sept 20'!$M18</f>
        <v>0</v>
      </c>
      <c r="K19" s="34">
        <f>'Oct 20'!$M18</f>
        <v>0</v>
      </c>
      <c r="L19" s="34">
        <f>'Nov 20'!$M18</f>
        <v>0</v>
      </c>
      <c r="M19" s="34">
        <f>'Dec 20'!$M15</f>
        <v>0</v>
      </c>
      <c r="N19" s="35">
        <f t="shared" si="0"/>
        <v>14718.65</v>
      </c>
    </row>
    <row r="20" spans="1:14" x14ac:dyDescent="0.2">
      <c r="A20" s="36" t="s">
        <v>29</v>
      </c>
      <c r="B20" s="37">
        <f>'Jan 20'!$O17</f>
        <v>2836.0599999999995</v>
      </c>
      <c r="C20" s="37">
        <f>'Feb 20'!$O19</f>
        <v>374.70000000000005</v>
      </c>
      <c r="D20" s="37">
        <f>'Mar 20'!$O19</f>
        <v>0</v>
      </c>
      <c r="E20" s="37">
        <f>'Apr 20'!$O21</f>
        <v>1974.51</v>
      </c>
      <c r="F20" s="37">
        <f>'May 20'!$O21</f>
        <v>1974.51</v>
      </c>
      <c r="G20" s="37">
        <f>'Jun 20'!$O20</f>
        <v>2275.35</v>
      </c>
      <c r="H20" s="37">
        <f>'Jul 20'!$O19</f>
        <v>0</v>
      </c>
      <c r="I20" s="37">
        <f>'Aug 20'!$M19</f>
        <v>0</v>
      </c>
      <c r="J20" s="37">
        <f>'Sept 20'!$M19</f>
        <v>0</v>
      </c>
      <c r="K20" s="37">
        <f>'Oct 20'!$M19</f>
        <v>0</v>
      </c>
      <c r="L20" s="37">
        <f>'Nov 20'!$M20</f>
        <v>0</v>
      </c>
      <c r="M20" s="37">
        <f>'Dec 20'!$M17</f>
        <v>0</v>
      </c>
      <c r="N20" s="35">
        <f t="shared" si="0"/>
        <v>9435.1299999999992</v>
      </c>
    </row>
    <row r="21" spans="1:14" x14ac:dyDescent="0.2">
      <c r="A21" s="33" t="s">
        <v>93</v>
      </c>
      <c r="B21" s="34">
        <f>'Jan 20'!$O20</f>
        <v>3493.5499999999997</v>
      </c>
      <c r="C21" s="34">
        <f>'Feb 20'!$O20</f>
        <v>5334</v>
      </c>
      <c r="D21" s="34">
        <f>'Mar 20'!$O20</f>
        <v>5498.1100000000006</v>
      </c>
      <c r="E21" s="34">
        <f>'Apr 20'!$O22</f>
        <v>2352.0099999999998</v>
      </c>
      <c r="F21" s="34">
        <f>'May 20'!$O22</f>
        <v>2352.0099999999998</v>
      </c>
      <c r="G21" s="34">
        <f>'Jun 20'!$O21</f>
        <v>1897.87</v>
      </c>
      <c r="H21" s="34">
        <f>'Jul 20'!$O20</f>
        <v>3314.1499999999996</v>
      </c>
      <c r="I21" s="34">
        <f>'Aug 20'!$M20</f>
        <v>500</v>
      </c>
      <c r="J21" s="34">
        <f>'Sept 20'!$M20</f>
        <v>500</v>
      </c>
      <c r="K21" s="34">
        <f>'Oct 20'!$M20</f>
        <v>0</v>
      </c>
      <c r="L21" s="34">
        <f>'Nov 20'!$M21</f>
        <v>0</v>
      </c>
      <c r="M21" s="34">
        <f>'Dec 20'!$M18</f>
        <v>0</v>
      </c>
      <c r="N21" s="35">
        <f t="shared" si="0"/>
        <v>25241.699999999997</v>
      </c>
    </row>
    <row r="22" spans="1:14" x14ac:dyDescent="0.2">
      <c r="A22" s="36" t="s">
        <v>33</v>
      </c>
      <c r="B22" s="37" t="e">
        <f>'Jan 20'!#REF!</f>
        <v>#REF!</v>
      </c>
      <c r="C22" s="37">
        <f>'Feb 20'!$O21</f>
        <v>2006.0000000000002</v>
      </c>
      <c r="D22" s="37">
        <f>'Mar 20'!$O21</f>
        <v>1974.51</v>
      </c>
      <c r="E22" s="37">
        <f>'Apr 20'!$O23</f>
        <v>1852.01</v>
      </c>
      <c r="F22" s="37">
        <f>'May 20'!$O23</f>
        <v>1852.01</v>
      </c>
      <c r="G22" s="37">
        <f>'Jun 20'!$O22</f>
        <v>2275.35</v>
      </c>
      <c r="H22" s="37">
        <f>'Jul 20'!$O21</f>
        <v>2678.2</v>
      </c>
      <c r="I22" s="37">
        <f>'Aug 20'!$M21</f>
        <v>0</v>
      </c>
      <c r="J22" s="37">
        <f>'Sept 20'!$M21</f>
        <v>0</v>
      </c>
      <c r="K22" s="37">
        <f>'Oct 20'!$M21</f>
        <v>0</v>
      </c>
      <c r="L22" s="37">
        <f>'Nov 20'!$M22</f>
        <v>0</v>
      </c>
      <c r="M22" s="37">
        <f>'Dec 20'!$M19</f>
        <v>0</v>
      </c>
      <c r="N22" s="35" t="e">
        <f t="shared" si="0"/>
        <v>#REF!</v>
      </c>
    </row>
    <row r="23" spans="1:14" x14ac:dyDescent="0.2">
      <c r="A23" s="33" t="s">
        <v>94</v>
      </c>
      <c r="B23" s="34" t="e">
        <f>'Jan 20'!#REF!</f>
        <v>#REF!</v>
      </c>
      <c r="C23" s="34">
        <f>'Feb 20'!$O22</f>
        <v>2693.99</v>
      </c>
      <c r="D23" s="34">
        <f>'Mar 20'!$O22</f>
        <v>2352.0099999999998</v>
      </c>
      <c r="E23" s="34">
        <f>'Apr 20'!$O25</f>
        <v>5478.5700000000006</v>
      </c>
      <c r="F23" s="34">
        <f>'May 20'!$O25</f>
        <v>1867.3100000000002</v>
      </c>
      <c r="G23" s="34">
        <f>'Jun 20'!$O23</f>
        <v>1775.35</v>
      </c>
      <c r="H23" s="34">
        <f>'Jul 20'!$O22</f>
        <v>3055.7099999999996</v>
      </c>
      <c r="I23" s="34">
        <f>'Aug 20'!$M22</f>
        <v>500</v>
      </c>
      <c r="J23" s="34">
        <f>'Sept 20'!$M22</f>
        <v>500</v>
      </c>
      <c r="K23" s="34">
        <f>'Oct 20'!$M22</f>
        <v>0</v>
      </c>
      <c r="L23" s="34">
        <f>'Nov 20'!$M23</f>
        <v>0</v>
      </c>
      <c r="M23" s="34">
        <f>'Dec 20'!$M20</f>
        <v>0</v>
      </c>
      <c r="N23" s="35" t="e">
        <f t="shared" si="0"/>
        <v>#REF!</v>
      </c>
    </row>
    <row r="24" spans="1:14" x14ac:dyDescent="0.2">
      <c r="A24" s="36" t="s">
        <v>95</v>
      </c>
      <c r="B24" s="37" t="e">
        <f>'Jan 20'!#REF!</f>
        <v>#REF!</v>
      </c>
      <c r="C24" s="37">
        <f>'Feb 20'!$O23</f>
        <v>1852.01</v>
      </c>
      <c r="D24" s="37">
        <f>'Mar 20'!$O23</f>
        <v>4934.7899999999991</v>
      </c>
      <c r="E24" s="37">
        <f>'Apr 20'!$O26</f>
        <v>1851.99</v>
      </c>
      <c r="F24" s="37">
        <f>'May 20'!$O26</f>
        <v>1851.99</v>
      </c>
      <c r="G24" s="37">
        <f>'Jun 20'!$O25</f>
        <v>1790.67</v>
      </c>
      <c r="H24" s="37">
        <f>'Jul 20'!$O23</f>
        <v>2705.7099999999996</v>
      </c>
      <c r="I24" s="37">
        <f>'Aug 20'!$M23</f>
        <v>0</v>
      </c>
      <c r="J24" s="37">
        <f>'Sept 20'!$M23</f>
        <v>0</v>
      </c>
      <c r="K24" s="37">
        <f>'Oct 20'!$M23</f>
        <v>0</v>
      </c>
      <c r="L24" s="37">
        <f>'Nov 20'!$M24</f>
        <v>0</v>
      </c>
      <c r="M24" s="37">
        <f>'Dec 20'!$M21</f>
        <v>0</v>
      </c>
      <c r="N24" s="35" t="e">
        <f t="shared" si="0"/>
        <v>#REF!</v>
      </c>
    </row>
    <row r="25" spans="1:14" x14ac:dyDescent="0.2">
      <c r="A25" s="33" t="s">
        <v>96</v>
      </c>
      <c r="B25" s="34" t="e">
        <f>'Jan 20'!#REF!</f>
        <v>#REF!</v>
      </c>
      <c r="C25" s="34">
        <f>'Feb 20'!$O24</f>
        <v>1765.2500000000002</v>
      </c>
      <c r="D25" s="34">
        <f>'Mar 20'!$O25</f>
        <v>1867.3100000000002</v>
      </c>
      <c r="E25" s="34">
        <f>'Apr 20'!$O28</f>
        <v>0</v>
      </c>
      <c r="F25" s="34">
        <f>'May 20'!$O28</f>
        <v>0</v>
      </c>
      <c r="G25" s="34">
        <f>'Jun 20'!$O26</f>
        <v>1775.35</v>
      </c>
      <c r="H25" s="34">
        <f>'Jul 20'!$O25</f>
        <v>2571</v>
      </c>
      <c r="I25" s="34">
        <f>'Aug 20'!$M25</f>
        <v>0</v>
      </c>
      <c r="J25" s="34">
        <f>'Sept 20'!$M25</f>
        <v>0</v>
      </c>
      <c r="K25" s="34">
        <f>'Oct 20'!$M24</f>
        <v>0</v>
      </c>
      <c r="L25" s="34">
        <f>'Nov 20'!$M25</f>
        <v>0</v>
      </c>
      <c r="M25" s="34">
        <f>'Dec 20'!$M22</f>
        <v>0</v>
      </c>
      <c r="N25" s="35" t="e">
        <f t="shared" si="0"/>
        <v>#REF!</v>
      </c>
    </row>
    <row r="26" spans="1:14" x14ac:dyDescent="0.2">
      <c r="A26" s="36" t="s">
        <v>97</v>
      </c>
      <c r="B26" s="37">
        <f>'Jan 20'!$O21</f>
        <v>2678.2</v>
      </c>
      <c r="C26" s="37">
        <f>'Feb 20'!$O25</f>
        <v>2989.2</v>
      </c>
      <c r="D26" s="37">
        <f>'Mar 20'!$O26</f>
        <v>1851.99</v>
      </c>
      <c r="E26" s="37">
        <f>'Apr 20'!$O29</f>
        <v>3835.1099999999997</v>
      </c>
      <c r="F26" s="37">
        <f>'May 20'!$O29</f>
        <v>1852.01</v>
      </c>
      <c r="G26" s="37">
        <f>'Jun 20'!$O28</f>
        <v>0</v>
      </c>
      <c r="H26" s="37">
        <f>'Jul 20'!$O26</f>
        <v>2555.6799999999998</v>
      </c>
      <c r="I26" s="37">
        <f>'Aug 20'!$M26</f>
        <v>0</v>
      </c>
      <c r="J26" s="37">
        <f>'Sept 20'!$M26</f>
        <v>0</v>
      </c>
      <c r="K26" s="37">
        <f>'Oct 20'!$M25</f>
        <v>0</v>
      </c>
      <c r="L26" s="37">
        <f>'Nov 20'!$M26</f>
        <v>0</v>
      </c>
      <c r="M26" s="37">
        <f>'Dec 20'!$M23</f>
        <v>0</v>
      </c>
      <c r="N26" s="35">
        <f t="shared" si="0"/>
        <v>15762.19</v>
      </c>
    </row>
    <row r="27" spans="1:14" x14ac:dyDescent="0.2">
      <c r="A27" s="33" t="s">
        <v>34</v>
      </c>
      <c r="B27" s="34">
        <f>'Jan 20'!$O22</f>
        <v>3055.7099999999996</v>
      </c>
      <c r="C27" s="34">
        <f>'Feb 20'!$O26</f>
        <v>351.84000000000003</v>
      </c>
      <c r="D27" s="34">
        <f>'Mar 20'!$O28</f>
        <v>414.41</v>
      </c>
      <c r="E27" s="34">
        <f>'Apr 20'!$O30</f>
        <v>2865.1</v>
      </c>
      <c r="F27" s="34">
        <f>'May 20'!$O30</f>
        <v>2351.9899999999998</v>
      </c>
      <c r="G27" s="34">
        <f>'Jun 20'!$O29</f>
        <v>1775.35</v>
      </c>
      <c r="H27" s="34">
        <f>'Jul 20'!$O28</f>
        <v>0</v>
      </c>
      <c r="I27" s="34">
        <f>'Aug 20'!$M28</f>
        <v>0</v>
      </c>
      <c r="J27" s="34">
        <f>'Sept 20'!$M28</f>
        <v>0</v>
      </c>
      <c r="K27" s="34">
        <f>'Oct 20'!$M26</f>
        <v>0</v>
      </c>
      <c r="L27" s="34">
        <f>'Nov 20'!$M27</f>
        <v>0</v>
      </c>
      <c r="M27" s="34">
        <f>'Dec 20'!$M24</f>
        <v>0</v>
      </c>
      <c r="N27" s="35">
        <f t="shared" si="0"/>
        <v>10814.4</v>
      </c>
    </row>
    <row r="28" spans="1:14" x14ac:dyDescent="0.2">
      <c r="A28" s="36" t="s">
        <v>121</v>
      </c>
      <c r="B28" s="37">
        <f>'Jan 20'!$O24</f>
        <v>2571</v>
      </c>
      <c r="C28" s="37">
        <f>'Feb 20'!$O27</f>
        <v>1852.01</v>
      </c>
      <c r="D28" s="37">
        <f>'Mar 20'!$O29</f>
        <v>1852.01</v>
      </c>
      <c r="E28" s="37">
        <f>'Apr 20'!$O31</f>
        <v>1852.01</v>
      </c>
      <c r="F28" s="37">
        <f>'May 20'!$O31</f>
        <v>2136.7199999999998</v>
      </c>
      <c r="G28" s="37">
        <f>'Jun 20'!$O30</f>
        <v>2275.35</v>
      </c>
      <c r="H28" s="37">
        <f>'Jul 20'!$O29</f>
        <v>2555.7099999999996</v>
      </c>
      <c r="I28" s="37">
        <f>'Aug 20'!$M29</f>
        <v>0</v>
      </c>
      <c r="J28" s="37">
        <f>'Sept 20'!$M29</f>
        <v>0</v>
      </c>
      <c r="K28" s="37">
        <f>'Oct 20'!$M27</f>
        <v>0</v>
      </c>
      <c r="L28" s="37">
        <f>'Nov 20'!$M28</f>
        <v>0</v>
      </c>
      <c r="M28" s="37">
        <f>'Dec 20'!$M25</f>
        <v>0</v>
      </c>
      <c r="N28" s="35">
        <f t="shared" si="0"/>
        <v>15094.81</v>
      </c>
    </row>
    <row r="29" spans="1:14" x14ac:dyDescent="0.2">
      <c r="A29" s="33" t="s">
        <v>98</v>
      </c>
      <c r="B29" s="34">
        <f>'Jan 20'!$O25</f>
        <v>2555.6799999999998</v>
      </c>
      <c r="C29" s="34">
        <f>'Feb 20'!$O28</f>
        <v>2351.9899999999998</v>
      </c>
      <c r="D29" s="34">
        <f>'Mar 20'!$O30</f>
        <v>5079.12</v>
      </c>
      <c r="E29" s="34">
        <f>'Apr 20'!$O32</f>
        <v>2074.0699999999997</v>
      </c>
      <c r="F29" s="34">
        <f>'May 20'!$O32</f>
        <v>2074.0699999999997</v>
      </c>
      <c r="G29" s="34">
        <f>'Jun 20'!$O31</f>
        <v>1775.35</v>
      </c>
      <c r="H29" s="34">
        <f>'Jul 20'!$O30</f>
        <v>3055.68</v>
      </c>
      <c r="I29" s="34">
        <f>'Aug 20'!$M30</f>
        <v>500</v>
      </c>
      <c r="J29" s="34">
        <f>'Sept 20'!$M30</f>
        <v>500</v>
      </c>
      <c r="K29" s="34">
        <f>'Oct 20'!$M28</f>
        <v>0</v>
      </c>
      <c r="L29" s="34">
        <f>'Nov 20'!$M29</f>
        <v>0</v>
      </c>
      <c r="M29" s="34">
        <f>'Dec 20'!$M26</f>
        <v>0</v>
      </c>
      <c r="N29" s="35">
        <f t="shared" si="0"/>
        <v>19965.96</v>
      </c>
    </row>
    <row r="30" spans="1:14" x14ac:dyDescent="0.2">
      <c r="A30" s="36" t="s">
        <v>37</v>
      </c>
      <c r="B30" s="37" t="e">
        <f>'Jan 20'!#REF!</f>
        <v>#REF!</v>
      </c>
      <c r="C30" s="37">
        <f>'Feb 20'!$O29</f>
        <v>2166.79</v>
      </c>
      <c r="D30" s="37">
        <f>'Mar 20'!$O31</f>
        <v>4579.1399999999994</v>
      </c>
      <c r="E30" s="37">
        <f>'Apr 20'!$O33</f>
        <v>2566.39</v>
      </c>
      <c r="F30" s="37">
        <f>'May 20'!$O33</f>
        <v>2566.39</v>
      </c>
      <c r="G30" s="37">
        <f>'Jun 20'!$O32</f>
        <v>1997.4099999999999</v>
      </c>
      <c r="H30" s="37">
        <f>'Jul 20'!$O31</f>
        <v>2555.7099999999996</v>
      </c>
      <c r="I30" s="37">
        <f>'Aug 20'!$M31</f>
        <v>0</v>
      </c>
      <c r="J30" s="37">
        <f>'Sept 20'!$M31</f>
        <v>0</v>
      </c>
      <c r="K30" s="37">
        <f>'Oct 20'!$M29</f>
        <v>0</v>
      </c>
      <c r="L30" s="37">
        <f>'Nov 20'!$M30</f>
        <v>0</v>
      </c>
      <c r="M30" s="37" t="e">
        <f>'Dec 20'!#REF!</f>
        <v>#REF!</v>
      </c>
      <c r="N30" s="35" t="e">
        <f t="shared" si="0"/>
        <v>#REF!</v>
      </c>
    </row>
    <row r="31" spans="1:14" x14ac:dyDescent="0.2">
      <c r="A31" s="33" t="s">
        <v>38</v>
      </c>
      <c r="B31" s="34">
        <f>'Jan 20'!$O26</f>
        <v>2670.54</v>
      </c>
      <c r="C31" s="34">
        <f>'Feb 20'!$O30</f>
        <v>2348.9899999999998</v>
      </c>
      <c r="D31" s="34">
        <f>'Mar 20'!$O32</f>
        <v>2074.0699999999997</v>
      </c>
      <c r="E31" s="34">
        <f>'Apr 20'!$O34</f>
        <v>1890.3</v>
      </c>
      <c r="F31" s="34">
        <f>'May 20'!$O34</f>
        <v>1890.3</v>
      </c>
      <c r="G31" s="34">
        <f>'Jun 20'!$O33</f>
        <v>2489.75</v>
      </c>
      <c r="H31" s="34">
        <f>'Jul 20'!$O32</f>
        <v>2777.7699999999995</v>
      </c>
      <c r="I31" s="34">
        <f>'Aug 20'!$M32</f>
        <v>0</v>
      </c>
      <c r="J31" s="34">
        <f>'Sept 20'!$M32</f>
        <v>0</v>
      </c>
      <c r="K31" s="34">
        <f>'Oct 20'!$M30</f>
        <v>0</v>
      </c>
      <c r="L31" s="34">
        <f>'Nov 20'!$M31</f>
        <v>0</v>
      </c>
      <c r="M31" s="34">
        <f>'Dec 20'!$M27</f>
        <v>0</v>
      </c>
      <c r="N31" s="35">
        <f t="shared" si="0"/>
        <v>16141.719999999998</v>
      </c>
    </row>
    <row r="32" spans="1:14" x14ac:dyDescent="0.2">
      <c r="A32" s="36" t="s">
        <v>99</v>
      </c>
      <c r="B32" s="37">
        <f>'Jan 20'!$O28</f>
        <v>3055.68</v>
      </c>
      <c r="C32" s="37">
        <f>'Feb 20'!$O31</f>
        <v>2150.1299999999997</v>
      </c>
      <c r="D32" s="37">
        <f>'Mar 20'!$O33</f>
        <v>2566.39</v>
      </c>
      <c r="E32" s="37">
        <f>'Apr 20'!$O35</f>
        <v>3075.24</v>
      </c>
      <c r="F32" s="37">
        <f>'May 20'!$O35</f>
        <v>3075.24</v>
      </c>
      <c r="G32" s="37">
        <f>'Jun 20'!$O34</f>
        <v>1813.6399999999999</v>
      </c>
      <c r="H32" s="37">
        <f>'Jul 20'!$O33</f>
        <v>3270.08</v>
      </c>
      <c r="I32" s="37">
        <f>'Aug 20'!$M33</f>
        <v>500</v>
      </c>
      <c r="J32" s="37">
        <f>'Sept 20'!$M33</f>
        <v>500</v>
      </c>
      <c r="K32" s="37">
        <f>'Oct 20'!$M31</f>
        <v>0</v>
      </c>
      <c r="L32" s="37">
        <f>'Nov 20'!$M32</f>
        <v>0</v>
      </c>
      <c r="M32" s="37">
        <f>'Dec 20'!$M28</f>
        <v>0</v>
      </c>
      <c r="N32" s="35">
        <f t="shared" si="0"/>
        <v>20006.399999999998</v>
      </c>
    </row>
    <row r="33" spans="1:14" x14ac:dyDescent="0.2">
      <c r="A33" s="33" t="s">
        <v>39</v>
      </c>
      <c r="B33" s="34" t="e">
        <f>'Jan 20'!#REF!</f>
        <v>#REF!</v>
      </c>
      <c r="C33" s="34">
        <f>'Feb 20'!$O32</f>
        <v>1890.3</v>
      </c>
      <c r="D33" s="34">
        <f>'Mar 20'!$O34</f>
        <v>1890.3</v>
      </c>
      <c r="E33" s="34" t="e">
        <f>'Apr 20'!#REF!</f>
        <v>#REF!</v>
      </c>
      <c r="F33" s="34" t="e">
        <f>'May 20'!#REF!</f>
        <v>#REF!</v>
      </c>
      <c r="G33" s="34" t="e">
        <f>'Jun 20'!#REF!</f>
        <v>#REF!</v>
      </c>
      <c r="H33" s="34">
        <f>'Jul 20'!$O34</f>
        <v>2593.9999999999995</v>
      </c>
      <c r="I33" s="34">
        <f>'Aug 20'!$M34</f>
        <v>0</v>
      </c>
      <c r="J33" s="34">
        <f>'Sept 20'!$M34</f>
        <v>0</v>
      </c>
      <c r="K33" s="34">
        <f>'Oct 20'!$M32</f>
        <v>0</v>
      </c>
      <c r="L33" s="34">
        <f>'Nov 20'!$M33</f>
        <v>0</v>
      </c>
      <c r="M33" s="34">
        <f>'Dec 20'!$M29</f>
        <v>0</v>
      </c>
      <c r="N33" s="35" t="e">
        <f t="shared" si="0"/>
        <v>#REF!</v>
      </c>
    </row>
    <row r="34" spans="1:14" x14ac:dyDescent="0.2">
      <c r="A34" s="36" t="s">
        <v>41</v>
      </c>
      <c r="B34" s="37">
        <f>'Jan 20'!$O30</f>
        <v>2777.7699999999995</v>
      </c>
      <c r="C34" s="37">
        <f>'Feb 20'!$O33</f>
        <v>3524.62</v>
      </c>
      <c r="D34" s="37">
        <f>'Mar 20'!$O35</f>
        <v>3496.02</v>
      </c>
      <c r="E34" s="37">
        <f>'Apr 20'!$O36</f>
        <v>1851.99</v>
      </c>
      <c r="F34" s="37">
        <f>'May 20'!$O36</f>
        <v>1851.99</v>
      </c>
      <c r="G34" s="37">
        <f>'Jun 20'!$O35</f>
        <v>2814.62</v>
      </c>
      <c r="H34" s="37" t="e">
        <f>'Jul 20'!#REF!</f>
        <v>#REF!</v>
      </c>
      <c r="I34" s="37">
        <f>'Aug 20'!$M35</f>
        <v>500</v>
      </c>
      <c r="J34" s="37">
        <f>'Sept 20'!$M35</f>
        <v>500</v>
      </c>
      <c r="K34" s="37">
        <f>'Oct 20'!$M33</f>
        <v>0</v>
      </c>
      <c r="L34" s="37" t="e">
        <f>'Nov 20'!#REF!</f>
        <v>#REF!</v>
      </c>
      <c r="M34" s="37">
        <f>'Dec 20'!$M30</f>
        <v>0</v>
      </c>
      <c r="N34" s="35" t="e">
        <f t="shared" si="0"/>
        <v>#REF!</v>
      </c>
    </row>
    <row r="35" spans="1:14" x14ac:dyDescent="0.2">
      <c r="A35" s="36" t="s">
        <v>122</v>
      </c>
      <c r="B35" s="37"/>
      <c r="C35" s="37"/>
      <c r="D35" s="37"/>
      <c r="E35" s="37">
        <f>'Apr 20'!$O37</f>
        <v>1852.01</v>
      </c>
      <c r="F35" s="37">
        <f>'May 20'!$O37</f>
        <v>2232.4799999999996</v>
      </c>
      <c r="G35" s="37">
        <f>'Jun 20'!$O36</f>
        <v>1775.35</v>
      </c>
      <c r="H35" s="37">
        <f>'Jul 20'!$O37</f>
        <v>2555.7099999999996</v>
      </c>
      <c r="I35" s="37">
        <f>'Aug 20'!$M37</f>
        <v>0</v>
      </c>
      <c r="J35" s="37">
        <f>'Sept 20'!$M37</f>
        <v>0</v>
      </c>
      <c r="K35" s="37">
        <f>'Oct 20'!$M35</f>
        <v>0</v>
      </c>
      <c r="L35" s="37">
        <f>'Nov 20'!$M36</f>
        <v>0</v>
      </c>
      <c r="M35" s="37">
        <f>'Dec 20'!$M33</f>
        <v>0</v>
      </c>
      <c r="N35" s="35">
        <f t="shared" si="0"/>
        <v>8415.5499999999993</v>
      </c>
    </row>
    <row r="36" spans="1:14" x14ac:dyDescent="0.2">
      <c r="A36" s="33" t="s">
        <v>123</v>
      </c>
      <c r="B36" s="34" t="e">
        <f>'Jan 20'!#REF!</f>
        <v>#REF!</v>
      </c>
      <c r="C36" s="34" t="e">
        <f>'Feb 20'!#REF!</f>
        <v>#REF!</v>
      </c>
      <c r="D36" s="34" t="e">
        <f>'Mar 20'!#REF!</f>
        <v>#REF!</v>
      </c>
      <c r="E36" s="34">
        <f>'Apr 20'!$O38</f>
        <v>2133</v>
      </c>
      <c r="F36" s="34">
        <f>'May 20'!$O38</f>
        <v>2133</v>
      </c>
      <c r="G36" s="34">
        <f>'Jun 20'!$O37</f>
        <v>1925.35</v>
      </c>
      <c r="H36" s="34">
        <f>'Jul 20'!$O35</f>
        <v>3318.97</v>
      </c>
      <c r="I36" s="34" t="e">
        <f>'Aug 20'!#REF!</f>
        <v>#REF!</v>
      </c>
      <c r="J36" s="34" t="e">
        <f>'Sept 20'!#REF!</f>
        <v>#REF!</v>
      </c>
      <c r="K36" s="34" t="e">
        <f>'Oct 20'!#REF!</f>
        <v>#REF!</v>
      </c>
      <c r="L36" s="34">
        <f>'Nov 20'!$M34</f>
        <v>0</v>
      </c>
      <c r="M36" s="34">
        <f>'Dec 20'!$M31</f>
        <v>0</v>
      </c>
      <c r="N36" s="35" t="e">
        <f t="shared" si="0"/>
        <v>#REF!</v>
      </c>
    </row>
    <row r="37" spans="1:14" x14ac:dyDescent="0.2">
      <c r="A37" s="36" t="s">
        <v>124</v>
      </c>
      <c r="B37" s="37">
        <f>'Jan 20'!$O31</f>
        <v>3270.08</v>
      </c>
      <c r="C37" s="37">
        <f>'Feb 20'!$O34</f>
        <v>1851.99</v>
      </c>
      <c r="D37" s="37">
        <f>'Mar 20'!$O36</f>
        <v>1851.99</v>
      </c>
      <c r="E37" s="37">
        <f>'Apr 20'!$O39</f>
        <v>2411.4899999999998</v>
      </c>
      <c r="F37" s="37">
        <f>'May 20'!$O39</f>
        <v>2411.4899999999998</v>
      </c>
      <c r="G37" s="37">
        <f>'Jun 20'!$O38</f>
        <v>2056.36</v>
      </c>
      <c r="H37" s="37">
        <f>'Jul 20'!$O36</f>
        <v>2555.6799999999998</v>
      </c>
      <c r="I37" s="37">
        <f>'Aug 20'!$M36</f>
        <v>0</v>
      </c>
      <c r="J37" s="37">
        <f>'Sept 20'!$M36</f>
        <v>0</v>
      </c>
      <c r="K37" s="37">
        <f>'Oct 20'!$M34</f>
        <v>0</v>
      </c>
      <c r="L37" s="37">
        <f>'Nov 20'!$M35</f>
        <v>0</v>
      </c>
      <c r="M37" s="37">
        <f>'Dec 20'!$M32</f>
        <v>0</v>
      </c>
      <c r="N37" s="35">
        <f t="shared" si="0"/>
        <v>16409.079999999998</v>
      </c>
    </row>
    <row r="38" spans="1:14" x14ac:dyDescent="0.2">
      <c r="A38" s="33" t="s">
        <v>44</v>
      </c>
      <c r="B38" s="34">
        <f>'Jan 20'!$O32</f>
        <v>2593.9999999999995</v>
      </c>
      <c r="C38" s="34">
        <f>'Feb 20'!$O35</f>
        <v>1852.01</v>
      </c>
      <c r="D38" s="34">
        <f>'Mar 20'!$O37</f>
        <v>2096.4699999999998</v>
      </c>
      <c r="E38" s="34">
        <f>'Apr 20'!$O40</f>
        <v>5637.0700000000006</v>
      </c>
      <c r="F38" s="37">
        <f>'May 20'!$O40</f>
        <v>4236.0200000000004</v>
      </c>
      <c r="G38" s="34">
        <f>'Jun 20'!$O39</f>
        <v>2127.87</v>
      </c>
      <c r="H38" s="34">
        <f>'Jul 20'!$O37</f>
        <v>2555.7099999999996</v>
      </c>
      <c r="I38" s="34">
        <f>'Aug 20'!$M37</f>
        <v>0</v>
      </c>
      <c r="J38" s="34">
        <f>'Sept 20'!$M37</f>
        <v>0</v>
      </c>
      <c r="K38" s="34">
        <f>'Oct 20'!$M35</f>
        <v>0</v>
      </c>
      <c r="L38" s="34">
        <f>'Nov 20'!$M36</f>
        <v>0</v>
      </c>
      <c r="M38" s="34">
        <f>'Dec 20'!$M33</f>
        <v>0</v>
      </c>
      <c r="N38" s="35">
        <f t="shared" si="0"/>
        <v>21099.149999999998</v>
      </c>
    </row>
    <row r="39" spans="1:14" x14ac:dyDescent="0.2">
      <c r="A39" s="36" t="s">
        <v>46</v>
      </c>
      <c r="B39" s="37">
        <f>'Jan 20'!$O36</f>
        <v>5151.99</v>
      </c>
      <c r="C39" s="37">
        <f>'Feb 20'!$O36</f>
        <v>2133</v>
      </c>
      <c r="D39" s="37">
        <f>'Mar 20'!$O38</f>
        <v>2732.72</v>
      </c>
      <c r="E39" s="37">
        <f>'Apr 20'!$O41</f>
        <v>2210.5199999999995</v>
      </c>
      <c r="F39" s="37">
        <f>'May 20'!$O41</f>
        <v>1852.01</v>
      </c>
      <c r="G39" s="37">
        <f>'Jun 20'!$O40</f>
        <v>4159.38</v>
      </c>
      <c r="H39" s="37">
        <f>'Jul 20'!$O38</f>
        <v>2836.69</v>
      </c>
      <c r="I39" s="37">
        <f>'Aug 20'!$M38</f>
        <v>0</v>
      </c>
      <c r="J39" s="37">
        <f>'Sept 20'!$M38</f>
        <v>0</v>
      </c>
      <c r="K39" s="37">
        <f>'Oct 20'!$M36</f>
        <v>0</v>
      </c>
      <c r="L39" s="37">
        <f>'Nov 20'!$M37</f>
        <v>0</v>
      </c>
      <c r="M39" s="37" t="e">
        <f>'Dec 20'!#REF!</f>
        <v>#REF!</v>
      </c>
      <c r="N39" s="35" t="e">
        <f t="shared" si="0"/>
        <v>#REF!</v>
      </c>
    </row>
    <row r="40" spans="1:14" x14ac:dyDescent="0.2">
      <c r="A40" s="33" t="s">
        <v>47</v>
      </c>
      <c r="B40" s="34">
        <f>'Jan 20'!$O37</f>
        <v>3345.16</v>
      </c>
      <c r="C40" s="34">
        <f>'Feb 20'!$O37</f>
        <v>2411.4899999999998</v>
      </c>
      <c r="D40" s="34">
        <f>'Mar 20'!$O39</f>
        <v>2411.4899999999998</v>
      </c>
      <c r="E40" s="34">
        <f>'Apr 20'!$O42</f>
        <v>1852.01</v>
      </c>
      <c r="F40" s="37">
        <f>'May 20'!$O42</f>
        <v>1852.01</v>
      </c>
      <c r="G40" s="34">
        <f>'Jun 20'!$O41</f>
        <v>1775.35</v>
      </c>
      <c r="H40" s="34">
        <f>'Jul 20'!$O39</f>
        <v>2655.22</v>
      </c>
      <c r="I40" s="34">
        <f>'Aug 20'!$M39</f>
        <v>0</v>
      </c>
      <c r="J40" s="34">
        <f>'Sept 20'!$M39</f>
        <v>0</v>
      </c>
      <c r="K40" s="34">
        <f>'Oct 20'!$M37</f>
        <v>0</v>
      </c>
      <c r="L40" s="34">
        <f>'Nov 20'!$M38</f>
        <v>0</v>
      </c>
      <c r="M40" s="34" t="e">
        <f>'Dec 20'!#REF!</f>
        <v>#REF!</v>
      </c>
      <c r="N40" s="35" t="e">
        <f t="shared" si="0"/>
        <v>#REF!</v>
      </c>
    </row>
    <row r="41" spans="1:14" x14ac:dyDescent="0.2">
      <c r="A41" s="36" t="s">
        <v>49</v>
      </c>
      <c r="B41" s="37">
        <f>'Jan 20'!$O38</f>
        <v>6589.96</v>
      </c>
      <c r="C41" s="37">
        <f>'Feb 20'!$O38</f>
        <v>7049.6100000000006</v>
      </c>
      <c r="D41" s="37">
        <f>'Mar 20'!$O40</f>
        <v>10150.029999999999</v>
      </c>
      <c r="E41" s="37">
        <f>'Apr 20'!$O43</f>
        <v>2336.91</v>
      </c>
      <c r="F41" s="37">
        <f>'May 20'!$O43</f>
        <v>1867.3100000000002</v>
      </c>
      <c r="G41" s="37">
        <f>'Jun 20'!$O42</f>
        <v>1775.35</v>
      </c>
      <c r="H41" s="37">
        <f>'Jul 20'!$O40</f>
        <v>3329.85</v>
      </c>
      <c r="I41" s="37">
        <f>'Aug 20'!$M40</f>
        <v>0</v>
      </c>
      <c r="J41" s="37">
        <f>'Sept 20'!$M40</f>
        <v>0</v>
      </c>
      <c r="K41" s="37">
        <f>'Oct 20'!$M38</f>
        <v>0</v>
      </c>
      <c r="L41" s="37">
        <f>'Nov 20'!$M39</f>
        <v>0</v>
      </c>
      <c r="M41" s="37">
        <f>'Dec 20'!$M34</f>
        <v>0</v>
      </c>
      <c r="N41" s="35">
        <f t="shared" si="0"/>
        <v>33099.019999999997</v>
      </c>
    </row>
    <row r="42" spans="1:14" x14ac:dyDescent="0.2">
      <c r="A42" s="33" t="s">
        <v>50</v>
      </c>
      <c r="B42" s="34">
        <f>'Jan 20'!$O39</f>
        <v>2555.7099999999996</v>
      </c>
      <c r="C42" s="34">
        <f>'Feb 20'!$O39</f>
        <v>1852.01</v>
      </c>
      <c r="D42" s="34">
        <f>'Mar 20'!$O41</f>
        <v>1852.01</v>
      </c>
      <c r="E42" s="34">
        <f>'Apr 20'!$O44</f>
        <v>2511.0299999999997</v>
      </c>
      <c r="F42" s="37">
        <f>'May 20'!$O44</f>
        <v>2511.0299999999997</v>
      </c>
      <c r="G42" s="34">
        <f>'Jun 20'!$O43</f>
        <v>1790.67</v>
      </c>
      <c r="H42" s="34">
        <f>'Jul 20'!$O41</f>
        <v>2705.7099999999996</v>
      </c>
      <c r="I42" s="34">
        <f>'Aug 20'!$M41</f>
        <v>0</v>
      </c>
      <c r="J42" s="34">
        <f>'Sept 20'!$M41</f>
        <v>0</v>
      </c>
      <c r="K42" s="34">
        <f>'Oct 20'!$M39</f>
        <v>0</v>
      </c>
      <c r="L42" s="34">
        <f>'Nov 20'!$M40</f>
        <v>0</v>
      </c>
      <c r="M42" s="34">
        <f>'Dec 20'!$M35</f>
        <v>0</v>
      </c>
      <c r="N42" s="35">
        <f t="shared" si="0"/>
        <v>15778.169999999996</v>
      </c>
    </row>
    <row r="43" spans="1:14" x14ac:dyDescent="0.2">
      <c r="A43" s="36" t="s">
        <v>51</v>
      </c>
      <c r="B43" s="37">
        <f>'Jan 20'!$O41</f>
        <v>2571</v>
      </c>
      <c r="C43" s="37">
        <f>'Feb 20'!$O40</f>
        <v>1852.01</v>
      </c>
      <c r="D43" s="37">
        <f>'Mar 20'!$O42</f>
        <v>1852.01</v>
      </c>
      <c r="E43" s="37" t="e">
        <f>'Apr 20'!#REF!</f>
        <v>#REF!</v>
      </c>
      <c r="F43" s="37" t="e">
        <f>'May 20'!#REF!</f>
        <v>#REF!</v>
      </c>
      <c r="G43" s="37" t="e">
        <f>'Jun 20'!#REF!</f>
        <v>#REF!</v>
      </c>
      <c r="H43" s="37">
        <f>'Jul 20'!$O42</f>
        <v>3107.66</v>
      </c>
      <c r="I43" s="37">
        <f>'Aug 20'!$M42</f>
        <v>0</v>
      </c>
      <c r="J43" s="37">
        <f>'Sept 20'!$M42</f>
        <v>0</v>
      </c>
      <c r="K43" s="37">
        <f>'Oct 20'!$M40</f>
        <v>0</v>
      </c>
      <c r="L43" s="37">
        <f>'Nov 20'!$M41</f>
        <v>0</v>
      </c>
      <c r="M43" s="37">
        <f>'Dec 20'!$M36</f>
        <v>0</v>
      </c>
      <c r="N43" s="35" t="e">
        <f t="shared" si="0"/>
        <v>#REF!</v>
      </c>
    </row>
    <row r="44" spans="1:14" x14ac:dyDescent="0.2">
      <c r="A44" s="33" t="s">
        <v>101</v>
      </c>
      <c r="B44" s="34">
        <f>'Jan 20'!$O42</f>
        <v>5126.0600000000004</v>
      </c>
      <c r="C44" s="34">
        <f>'Feb 20'!$O41</f>
        <v>4133.1500000000005</v>
      </c>
      <c r="D44" s="34">
        <f>'Mar 20'!$O43</f>
        <v>2095.65</v>
      </c>
      <c r="E44" s="34" t="e">
        <f>'Apr 20'!#REF!</f>
        <v>#REF!</v>
      </c>
      <c r="F44" s="37" t="e">
        <f>'May 20'!#REF!</f>
        <v>#REF!</v>
      </c>
      <c r="G44" s="34" t="e">
        <f>'Jun 20'!#REF!</f>
        <v>#REF!</v>
      </c>
      <c r="H44" s="34">
        <f>'Jul 20'!$O43</f>
        <v>2571</v>
      </c>
      <c r="I44" s="34">
        <f>'Aug 20'!$M43</f>
        <v>0</v>
      </c>
      <c r="J44" s="34">
        <f>'Sept 20'!$M43</f>
        <v>0</v>
      </c>
      <c r="K44" s="34">
        <f>'Oct 20'!$M41</f>
        <v>0</v>
      </c>
      <c r="L44" s="34" t="e">
        <f>'Nov 20'!#REF!</f>
        <v>#REF!</v>
      </c>
      <c r="M44" s="34">
        <f>'Dec 20'!$M37</f>
        <v>0</v>
      </c>
      <c r="N44" s="35" t="e">
        <f t="shared" si="0"/>
        <v>#REF!</v>
      </c>
    </row>
    <row r="45" spans="1:14" x14ac:dyDescent="0.2">
      <c r="A45" s="36" t="s">
        <v>54</v>
      </c>
      <c r="B45" s="37" t="e">
        <f>'Jan 20'!#REF!</f>
        <v>#REF!</v>
      </c>
      <c r="C45" s="37">
        <f>'Feb 20'!$O42</f>
        <v>2511.0299999999997</v>
      </c>
      <c r="D45" s="37">
        <f>'Mar 20'!$O44</f>
        <v>8243.32</v>
      </c>
      <c r="E45" s="37" t="e">
        <f>'Apr 20'!#REF!</f>
        <v>#REF!</v>
      </c>
      <c r="F45" s="37" t="e">
        <f>'May 20'!#REF!</f>
        <v>#REF!</v>
      </c>
      <c r="G45" s="37" t="e">
        <f>'Jun 20'!#REF!</f>
        <v>#REF!</v>
      </c>
      <c r="H45" s="37">
        <f>'Jul 20'!$O44</f>
        <v>3582.69</v>
      </c>
      <c r="I45" s="37">
        <f>'Aug 20'!$M44</f>
        <v>0</v>
      </c>
      <c r="J45" s="37">
        <f>'Sept 20'!$M44</f>
        <v>0</v>
      </c>
      <c r="K45" s="37">
        <f>'Oct 20'!$M42</f>
        <v>0</v>
      </c>
      <c r="L45" s="37" t="e">
        <f>'Nov 20'!#REF!</f>
        <v>#REF!</v>
      </c>
      <c r="M45" s="37">
        <f>'Dec 20'!$M38</f>
        <v>0</v>
      </c>
      <c r="N45" s="35" t="e">
        <f t="shared" si="0"/>
        <v>#REF!</v>
      </c>
    </row>
    <row r="46" spans="1:14" x14ac:dyDescent="0.2">
      <c r="A46" s="33" t="s">
        <v>102</v>
      </c>
      <c r="B46" s="37">
        <f>'Jan 20'!$O44</f>
        <v>0</v>
      </c>
      <c r="C46" s="37">
        <f>'Feb 20'!$O46</f>
        <v>0</v>
      </c>
      <c r="D46" s="37">
        <f>'Mar 20'!$O48</f>
        <v>0</v>
      </c>
      <c r="E46" s="37">
        <v>0</v>
      </c>
      <c r="F46" s="37" t="e">
        <f>'May 20'!#REF!</f>
        <v>#REF!</v>
      </c>
      <c r="G46" s="37" t="e">
        <f>'Jun 20'!#REF!</f>
        <v>#REF!</v>
      </c>
      <c r="H46" s="37" t="e">
        <f>'Jul 20'!#REF!</f>
        <v>#REF!</v>
      </c>
      <c r="I46" s="37" t="e">
        <f>'Aug 20'!#REF!</f>
        <v>#REF!</v>
      </c>
      <c r="J46" s="37" t="e">
        <f>'Sept 20'!#REF!</f>
        <v>#REF!</v>
      </c>
      <c r="K46" s="37" t="e">
        <f>'Oct 20'!#REF!</f>
        <v>#REF!</v>
      </c>
      <c r="L46" s="37">
        <f>'Jan 20'!$O44</f>
        <v>0</v>
      </c>
      <c r="M46" s="37">
        <f>'Jan 20'!$O44</f>
        <v>0</v>
      </c>
      <c r="N46" s="35" t="e">
        <f t="shared" si="0"/>
        <v>#REF!</v>
      </c>
    </row>
    <row r="47" spans="1:14" x14ac:dyDescent="0.2">
      <c r="A47" s="39" t="s">
        <v>125</v>
      </c>
      <c r="B47" s="38" t="e">
        <f t="shared" ref="B47:G47" si="1">SUM(B3:B46)</f>
        <v>#REF!</v>
      </c>
      <c r="C47" s="38" t="e">
        <f t="shared" si="1"/>
        <v>#REF!</v>
      </c>
      <c r="D47" s="38" t="e">
        <f t="shared" si="1"/>
        <v>#REF!</v>
      </c>
      <c r="E47" s="38" t="e">
        <f t="shared" si="1"/>
        <v>#REF!</v>
      </c>
      <c r="F47" s="38" t="e">
        <f t="shared" si="1"/>
        <v>#REF!</v>
      </c>
      <c r="G47" s="38" t="e">
        <f t="shared" si="1"/>
        <v>#REF!</v>
      </c>
      <c r="H47" s="38" t="e">
        <f t="shared" ref="H47:M47" si="2">SUM(H3:H46)</f>
        <v>#REF!</v>
      </c>
      <c r="I47" s="38" t="e">
        <f t="shared" si="2"/>
        <v>#REF!</v>
      </c>
      <c r="J47" s="38" t="e">
        <f t="shared" si="2"/>
        <v>#REF!</v>
      </c>
      <c r="K47" s="38" t="e">
        <f t="shared" si="2"/>
        <v>#REF!</v>
      </c>
      <c r="L47" s="38" t="e">
        <f t="shared" si="2"/>
        <v>#REF!</v>
      </c>
      <c r="M47" s="40" t="e">
        <f t="shared" si="2"/>
        <v>#REF!</v>
      </c>
      <c r="N47" s="41" t="e">
        <f>SUM(N3:N45)</f>
        <v>#REF!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A6" sqref="A6"/>
    </sheetView>
  </sheetViews>
  <sheetFormatPr defaultRowHeight="12.75" x14ac:dyDescent="0.2"/>
  <cols>
    <col min="1" max="1" width="23.85546875" customWidth="1"/>
    <col min="2" max="2" width="33.5703125" customWidth="1"/>
    <col min="3" max="3" width="15.42578125" bestFit="1" customWidth="1"/>
    <col min="4" max="4" width="24.85546875" style="5" bestFit="1" customWidth="1"/>
    <col min="5" max="5" width="20.28515625" bestFit="1" customWidth="1"/>
  </cols>
  <sheetData>
    <row r="1" spans="1:6" ht="18" x14ac:dyDescent="0.25">
      <c r="A1" s="174" t="s">
        <v>126</v>
      </c>
      <c r="B1" s="174"/>
      <c r="C1" s="174"/>
      <c r="D1" s="174"/>
    </row>
    <row r="2" spans="1:6" s="2" customFormat="1" ht="24.75" customHeight="1" thickBot="1" x14ac:dyDescent="0.25">
      <c r="A2" s="42" t="s">
        <v>1</v>
      </c>
      <c r="B2" s="43" t="s">
        <v>127</v>
      </c>
      <c r="C2" s="43" t="s">
        <v>128</v>
      </c>
      <c r="D2" s="44" t="s">
        <v>129</v>
      </c>
      <c r="E2" s="43" t="s">
        <v>130</v>
      </c>
      <c r="F2" s="43" t="s">
        <v>131</v>
      </c>
    </row>
    <row r="3" spans="1:6" x14ac:dyDescent="0.2">
      <c r="A3" s="27"/>
      <c r="B3" s="29"/>
      <c r="C3" s="45"/>
      <c r="D3" s="46"/>
      <c r="E3" s="46"/>
      <c r="F3" s="47"/>
    </row>
    <row r="4" spans="1:6" x14ac:dyDescent="0.2">
      <c r="A4" s="28"/>
      <c r="B4" s="48"/>
      <c r="C4" s="49"/>
      <c r="D4" s="50"/>
      <c r="E4" s="50"/>
      <c r="F4" s="51"/>
    </row>
    <row r="5" spans="1:6" x14ac:dyDescent="0.2">
      <c r="A5" s="27"/>
      <c r="B5" s="29"/>
      <c r="C5" s="45"/>
      <c r="D5" s="46"/>
      <c r="E5" s="46"/>
      <c r="F5" s="47"/>
    </row>
    <row r="6" spans="1:6" x14ac:dyDescent="0.2">
      <c r="A6" s="28"/>
      <c r="B6" s="48"/>
      <c r="C6" s="52"/>
      <c r="D6" s="50"/>
      <c r="E6" s="50"/>
      <c r="F6" s="50"/>
    </row>
    <row r="7" spans="1:6" x14ac:dyDescent="0.2">
      <c r="A7" s="27"/>
      <c r="B7" s="29"/>
      <c r="C7" s="53"/>
      <c r="D7" s="46"/>
      <c r="E7" s="46"/>
      <c r="F7" s="46"/>
    </row>
    <row r="8" spans="1:6" x14ac:dyDescent="0.2">
      <c r="A8" s="28"/>
      <c r="B8" s="48"/>
      <c r="C8" s="49"/>
      <c r="D8" s="50"/>
      <c r="E8" s="50"/>
      <c r="F8" s="50"/>
    </row>
    <row r="9" spans="1:6" x14ac:dyDescent="0.2">
      <c r="A9" s="27"/>
      <c r="B9" s="29"/>
      <c r="C9" s="45"/>
      <c r="D9" s="46"/>
      <c r="E9" s="46"/>
      <c r="F9" s="46"/>
    </row>
    <row r="10" spans="1:6" x14ac:dyDescent="0.2">
      <c r="A10" s="28"/>
      <c r="B10" s="48"/>
      <c r="C10" s="52"/>
      <c r="D10" s="50"/>
      <c r="E10" s="50"/>
      <c r="F10" s="50"/>
    </row>
    <row r="11" spans="1:6" x14ac:dyDescent="0.2">
      <c r="A11" s="27"/>
      <c r="B11" s="29"/>
      <c r="C11" s="54"/>
      <c r="D11" s="46"/>
      <c r="E11" s="46"/>
      <c r="F11" s="46"/>
    </row>
    <row r="12" spans="1:6" x14ac:dyDescent="0.2">
      <c r="A12" s="28"/>
      <c r="B12" s="48"/>
      <c r="C12" s="55"/>
      <c r="D12" s="50"/>
      <c r="E12" s="50"/>
      <c r="F12" s="50"/>
    </row>
    <row r="13" spans="1:6" x14ac:dyDescent="0.2">
      <c r="A13" s="27"/>
      <c r="B13" s="29"/>
      <c r="C13" s="54"/>
      <c r="D13" s="46"/>
      <c r="E13" s="46"/>
      <c r="F13" s="46"/>
    </row>
    <row r="14" spans="1:6" x14ac:dyDescent="0.2">
      <c r="A14" s="28"/>
      <c r="B14" s="48"/>
      <c r="C14" s="55"/>
      <c r="D14" s="50"/>
      <c r="E14" s="50"/>
      <c r="F14" s="50"/>
    </row>
    <row r="15" spans="1:6" x14ac:dyDescent="0.2">
      <c r="A15" s="27"/>
      <c r="B15" s="29"/>
      <c r="C15" s="54"/>
      <c r="D15" s="46"/>
      <c r="E15" s="46"/>
      <c r="F15" s="46"/>
    </row>
    <row r="16" spans="1:6" x14ac:dyDescent="0.2">
      <c r="A16" s="28"/>
      <c r="B16" s="48"/>
      <c r="C16" s="55"/>
      <c r="D16" s="50"/>
      <c r="E16" s="50"/>
      <c r="F16" s="50"/>
    </row>
    <row r="17" spans="1:7" x14ac:dyDescent="0.2">
      <c r="A17" s="27"/>
      <c r="B17" s="29"/>
      <c r="C17" s="54"/>
      <c r="D17" s="46"/>
      <c r="E17" s="46"/>
      <c r="F17" s="56"/>
    </row>
    <row r="18" spans="1:7" x14ac:dyDescent="0.2">
      <c r="A18" s="28"/>
      <c r="B18" s="48"/>
      <c r="C18" s="55"/>
      <c r="D18" s="50"/>
      <c r="E18" s="50"/>
      <c r="F18" s="50"/>
    </row>
    <row r="19" spans="1:7" x14ac:dyDescent="0.2">
      <c r="A19" s="27"/>
      <c r="B19" s="29"/>
      <c r="C19" s="54"/>
      <c r="D19" s="29"/>
      <c r="E19" s="46"/>
      <c r="F19" s="46"/>
    </row>
    <row r="20" spans="1:7" x14ac:dyDescent="0.2">
      <c r="A20" s="28"/>
      <c r="B20" s="48"/>
      <c r="C20" s="55"/>
      <c r="D20" s="48"/>
      <c r="E20" s="50"/>
      <c r="F20" s="50"/>
    </row>
    <row r="21" spans="1:7" x14ac:dyDescent="0.2">
      <c r="A21" s="27"/>
      <c r="B21" s="57"/>
      <c r="C21" s="58"/>
      <c r="D21" s="47"/>
      <c r="E21" s="59"/>
      <c r="F21" s="60"/>
      <c r="G21" s="9"/>
    </row>
    <row r="22" spans="1:7" x14ac:dyDescent="0.2">
      <c r="A22" s="28"/>
      <c r="B22" s="48"/>
      <c r="C22" s="55"/>
      <c r="D22" s="51"/>
      <c r="E22" s="50"/>
      <c r="F22" s="61"/>
      <c r="G22" s="8"/>
    </row>
    <row r="23" spans="1:7" x14ac:dyDescent="0.2">
      <c r="A23" s="27"/>
      <c r="B23" s="29"/>
      <c r="C23" s="54"/>
      <c r="D23" s="47"/>
      <c r="E23" s="46"/>
      <c r="F23" s="62"/>
      <c r="G23" s="8"/>
    </row>
    <row r="24" spans="1:7" x14ac:dyDescent="0.2">
      <c r="A24" s="28"/>
      <c r="B24" s="48"/>
      <c r="C24" s="55"/>
      <c r="D24" s="51"/>
      <c r="E24" s="50"/>
      <c r="F24" s="61"/>
      <c r="G24" s="8"/>
    </row>
    <row r="25" spans="1:7" x14ac:dyDescent="0.2">
      <c r="A25" s="27"/>
      <c r="B25" s="29"/>
      <c r="C25" s="54"/>
      <c r="D25" s="47"/>
      <c r="E25" s="46"/>
      <c r="F25" s="62"/>
      <c r="G25" s="8"/>
    </row>
    <row r="26" spans="1:7" x14ac:dyDescent="0.2">
      <c r="A26" s="28"/>
      <c r="B26" s="48"/>
      <c r="C26" s="55"/>
      <c r="D26" s="50"/>
      <c r="E26" s="50"/>
      <c r="F26" s="50"/>
    </row>
    <row r="27" spans="1:7" x14ac:dyDescent="0.2">
      <c r="A27" s="27"/>
      <c r="B27" s="29"/>
      <c r="C27" s="54"/>
      <c r="D27" s="46"/>
      <c r="E27" s="46"/>
      <c r="F27" s="46"/>
    </row>
    <row r="28" spans="1:7" x14ac:dyDescent="0.2">
      <c r="A28" s="28"/>
      <c r="B28" s="48"/>
      <c r="C28" s="55"/>
      <c r="D28" s="50"/>
      <c r="E28" s="50"/>
      <c r="F28" s="50"/>
    </row>
    <row r="29" spans="1:7" x14ac:dyDescent="0.2">
      <c r="A29" s="27"/>
      <c r="B29" s="29"/>
      <c r="C29" s="54"/>
      <c r="D29" s="46"/>
      <c r="E29" s="46"/>
      <c r="F29" s="46"/>
    </row>
    <row r="30" spans="1:7" x14ac:dyDescent="0.2">
      <c r="A30" s="28"/>
      <c r="B30" s="48"/>
      <c r="C30" s="55"/>
      <c r="D30" s="50"/>
      <c r="E30" s="50"/>
      <c r="F30" s="50"/>
    </row>
    <row r="31" spans="1:7" x14ac:dyDescent="0.2">
      <c r="A31" s="27"/>
      <c r="B31" s="29"/>
      <c r="C31" s="54"/>
      <c r="D31" s="46"/>
      <c r="E31" s="46"/>
      <c r="F31" s="46"/>
    </row>
    <row r="32" spans="1:7" x14ac:dyDescent="0.2">
      <c r="A32" s="28"/>
      <c r="B32" s="48"/>
      <c r="C32" s="55"/>
      <c r="D32" s="50"/>
      <c r="E32" s="50"/>
      <c r="F32" s="50"/>
    </row>
    <row r="33" spans="1:6" x14ac:dyDescent="0.2">
      <c r="A33" s="27"/>
      <c r="B33" s="29"/>
      <c r="C33" s="54"/>
      <c r="D33" s="46"/>
      <c r="E33" s="46"/>
      <c r="F33" s="46"/>
    </row>
    <row r="34" spans="1:6" x14ac:dyDescent="0.2">
      <c r="A34" s="28"/>
      <c r="B34" s="48"/>
      <c r="C34" s="55"/>
      <c r="D34" s="50"/>
      <c r="E34" s="50"/>
      <c r="F34" s="50"/>
    </row>
    <row r="35" spans="1:6" x14ac:dyDescent="0.2">
      <c r="A35" s="27"/>
      <c r="B35" s="29"/>
      <c r="C35" s="54"/>
      <c r="D35" s="46"/>
      <c r="E35" s="46"/>
      <c r="F35" s="46"/>
    </row>
    <row r="36" spans="1:6" x14ac:dyDescent="0.2">
      <c r="A36" s="28"/>
      <c r="B36" s="48"/>
      <c r="C36" s="55"/>
      <c r="D36" s="50"/>
      <c r="E36" s="50"/>
      <c r="F36" s="50"/>
    </row>
    <row r="37" spans="1:6" x14ac:dyDescent="0.2">
      <c r="A37" s="27"/>
      <c r="B37" s="29"/>
      <c r="C37" s="29"/>
      <c r="D37" s="46"/>
      <c r="E37" s="46"/>
      <c r="F37" s="46"/>
    </row>
    <row r="38" spans="1:6" x14ac:dyDescent="0.2">
      <c r="A38" s="28"/>
      <c r="B38" s="48"/>
      <c r="C38" s="48"/>
      <c r="D38" s="50"/>
      <c r="E38" s="50"/>
      <c r="F38" s="50"/>
    </row>
    <row r="39" spans="1:6" x14ac:dyDescent="0.2">
      <c r="A39" s="27"/>
      <c r="B39" s="29"/>
      <c r="C39" s="29"/>
      <c r="D39" s="46"/>
      <c r="E39" s="46"/>
      <c r="F39" s="4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workbookViewId="0">
      <pane xSplit="1" topLeftCell="B1" activePane="topRight" state="frozen"/>
      <selection pane="topRight" activeCell="N19" sqref="N19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11.285156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1.140625" bestFit="1" customWidth="1"/>
    <col min="16" max="16" width="19.85546875" customWidth="1"/>
  </cols>
  <sheetData>
    <row r="1" spans="1:18" ht="18" x14ac:dyDescent="0.25">
      <c r="A1" s="174" t="s">
        <v>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71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57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3"/>
      <c r="E3" s="153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'Feb 20'!$O3+'Jan 20'!$O3</f>
        <v>4407.7199999999993</v>
      </c>
    </row>
    <row r="4" spans="1:18" x14ac:dyDescent="0.2">
      <c r="A4" s="24" t="s">
        <v>17</v>
      </c>
      <c r="B4" s="114">
        <v>444.61</v>
      </c>
      <c r="C4" s="13">
        <v>1330.74</v>
      </c>
      <c r="D4" s="103">
        <v>573.49</v>
      </c>
      <c r="E4" s="154">
        <v>248.94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2" si="0">SUM(B4:N4)</f>
        <v>2674.42</v>
      </c>
      <c r="P4" s="23">
        <f>'Feb 20'!$O4+'Jan 20'!$O4</f>
        <v>5697.48</v>
      </c>
    </row>
    <row r="5" spans="1:18" x14ac:dyDescent="0.2">
      <c r="A5" s="24" t="s">
        <v>18</v>
      </c>
      <c r="B5" s="114">
        <v>467.59</v>
      </c>
      <c r="C5" s="13">
        <v>1330.74</v>
      </c>
      <c r="D5" s="103"/>
      <c r="E5" s="103">
        <v>586.07000000000005</v>
      </c>
      <c r="F5" s="16">
        <v>1974.1</v>
      </c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4435.16</v>
      </c>
      <c r="P5" s="23">
        <f>'Feb 20'!$O5+'Jan 20'!$O5</f>
        <v>7013.8499999999995</v>
      </c>
    </row>
    <row r="6" spans="1:18" x14ac:dyDescent="0.2">
      <c r="A6" s="22" t="s">
        <v>19</v>
      </c>
      <c r="B6" s="114">
        <v>444.61</v>
      </c>
      <c r="C6" s="13">
        <v>1330.74</v>
      </c>
      <c r="D6" s="105"/>
      <c r="E6" s="106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'Feb 20'!$O6+'Jan 20'!$O6</f>
        <v>7857.37</v>
      </c>
    </row>
    <row r="7" spans="1:18" x14ac:dyDescent="0.2">
      <c r="A7" s="24" t="s">
        <v>20</v>
      </c>
      <c r="B7" s="114">
        <v>793.94</v>
      </c>
      <c r="C7" s="13">
        <v>1330.74</v>
      </c>
      <c r="D7" s="103"/>
      <c r="E7" s="154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2201.3200000000002</v>
      </c>
      <c r="P7" s="23">
        <f>'Feb 20'!$O7+'Jan 20'!$O7</f>
        <v>11569.73</v>
      </c>
    </row>
    <row r="8" spans="1:18" x14ac:dyDescent="0.2">
      <c r="A8" s="24" t="s">
        <v>21</v>
      </c>
      <c r="B8" s="114">
        <v>444.61</v>
      </c>
      <c r="C8" s="13">
        <v>1330.74</v>
      </c>
      <c r="D8" s="105"/>
      <c r="E8" s="106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'Feb 20'!$O8+'Jan 20'!$O8</f>
        <v>4407.67</v>
      </c>
    </row>
    <row r="9" spans="1:18" x14ac:dyDescent="0.2">
      <c r="A9" s="22" t="s">
        <v>22</v>
      </c>
      <c r="B9" s="114">
        <v>102.71</v>
      </c>
      <c r="C9" s="13">
        <v>1330.74</v>
      </c>
      <c r="D9" s="105"/>
      <c r="E9" s="106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1510.1100000000001</v>
      </c>
      <c r="P9" s="23">
        <f>'Feb 20'!$O9+'Jan 20'!$O9</f>
        <v>4211.3099999999995</v>
      </c>
    </row>
    <row r="10" spans="1:18" x14ac:dyDescent="0.2">
      <c r="A10" s="24" t="s">
        <v>23</v>
      </c>
      <c r="B10" s="114">
        <v>0</v>
      </c>
      <c r="C10" s="13">
        <v>1330.74</v>
      </c>
      <c r="D10" s="103"/>
      <c r="E10" s="154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1407.38</v>
      </c>
      <c r="P10" s="23">
        <f>'Feb 20'!$O10+'Jan 20'!$O10</f>
        <v>3963.06</v>
      </c>
    </row>
    <row r="11" spans="1:18" x14ac:dyDescent="0.2">
      <c r="A11" s="22" t="s">
        <v>24</v>
      </c>
      <c r="B11" s="114">
        <v>590.1</v>
      </c>
      <c r="C11" s="13">
        <v>1330.74</v>
      </c>
      <c r="D11" s="105"/>
      <c r="E11" s="106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'Feb 20'!$O11+'Jan 20'!$O11</f>
        <v>6448.27</v>
      </c>
    </row>
    <row r="12" spans="1:18" x14ac:dyDescent="0.2">
      <c r="A12" s="22" t="s">
        <v>25</v>
      </c>
      <c r="B12" s="114">
        <v>452.27</v>
      </c>
      <c r="C12" s="13">
        <v>1330.74</v>
      </c>
      <c r="D12" s="103"/>
      <c r="E12" s="104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'Feb 20'!$O12+'Jan 20'!$O12</f>
        <v>4423.04</v>
      </c>
    </row>
    <row r="13" spans="1:18" x14ac:dyDescent="0.2">
      <c r="A13" s="24" t="s">
        <v>26</v>
      </c>
      <c r="B13" s="114">
        <v>442.2</v>
      </c>
      <c r="C13" s="13">
        <v>1330.74</v>
      </c>
      <c r="D13" s="105"/>
      <c r="E13" s="155"/>
      <c r="F13" s="13">
        <v>1958.12</v>
      </c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3807.7</v>
      </c>
      <c r="P13" s="23">
        <f>'Feb 20'!$O13+'Jan 20'!$O13</f>
        <v>7106.5599999999995</v>
      </c>
    </row>
    <row r="14" spans="1:18" x14ac:dyDescent="0.2">
      <c r="A14" s="22" t="s">
        <v>27</v>
      </c>
      <c r="B14" s="114">
        <v>749.24</v>
      </c>
      <c r="C14" s="13">
        <v>1330.74</v>
      </c>
      <c r="D14" s="103"/>
      <c r="E14" s="104"/>
      <c r="F14" s="16"/>
      <c r="G14" s="16"/>
      <c r="H14" s="16"/>
      <c r="I14" s="16"/>
      <c r="J14" s="16"/>
      <c r="K14" s="16">
        <v>325</v>
      </c>
      <c r="L14" s="16">
        <v>302.51</v>
      </c>
      <c r="M14" s="16"/>
      <c r="N14" s="13">
        <v>76.64</v>
      </c>
      <c r="O14" s="15">
        <f t="shared" si="0"/>
        <v>2784.1299999999997</v>
      </c>
      <c r="P14" s="23">
        <f>'Feb 20'!$O14+'Jan 20'!$O14</f>
        <v>6803.42</v>
      </c>
    </row>
    <row r="15" spans="1:18" x14ac:dyDescent="0.2">
      <c r="A15" s="24" t="s">
        <v>28</v>
      </c>
      <c r="B15" s="114">
        <v>444.61</v>
      </c>
      <c r="C15" s="13">
        <v>1330.74</v>
      </c>
      <c r="D15" s="105"/>
      <c r="E15" s="106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'Feb 20'!$O15+'Jan 20'!$O15</f>
        <v>4762.7299999999996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05"/>
      <c r="E16" s="106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'Feb 20'!$O16+'Jan 20'!$O16</f>
        <v>4622.07</v>
      </c>
    </row>
    <row r="17" spans="1:16" x14ac:dyDescent="0.2">
      <c r="A17" s="22" t="s">
        <v>30</v>
      </c>
      <c r="B17" s="114">
        <v>444.61</v>
      </c>
      <c r="C17" s="13">
        <v>1330.74</v>
      </c>
      <c r="D17" s="103"/>
      <c r="E17" s="104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3">
        <f>'Feb 20'!$O17+'Jan 20'!$O17</f>
        <v>4688.07</v>
      </c>
    </row>
    <row r="18" spans="1:16" x14ac:dyDescent="0.2">
      <c r="A18" s="22" t="s">
        <v>31</v>
      </c>
      <c r="B18" s="114">
        <v>444.61</v>
      </c>
      <c r="C18" s="13">
        <v>1330.74</v>
      </c>
      <c r="D18" s="105">
        <f>249.74+590.69</f>
        <v>840.43000000000006</v>
      </c>
      <c r="E18" s="106">
        <v>251.63</v>
      </c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2944.0699999999997</v>
      </c>
      <c r="P18" s="23">
        <f>'Feb 20'!$O18+'Jan 20'!$O18</f>
        <v>5499.7799999999988</v>
      </c>
    </row>
    <row r="19" spans="1:16" x14ac:dyDescent="0.2">
      <c r="A19" s="22" t="s">
        <v>32</v>
      </c>
      <c r="B19" s="114">
        <v>22.85</v>
      </c>
      <c r="C19" s="13">
        <v>332.68</v>
      </c>
      <c r="D19" s="103"/>
      <c r="E19" s="104"/>
      <c r="F19" s="16"/>
      <c r="G19" s="16"/>
      <c r="H19" s="16"/>
      <c r="I19" s="16"/>
      <c r="J19" s="16"/>
      <c r="K19" s="16"/>
      <c r="L19" s="16"/>
      <c r="M19" s="16"/>
      <c r="N19" s="13">
        <v>19.170000000000002</v>
      </c>
      <c r="O19" s="15">
        <f t="shared" si="0"/>
        <v>374.70000000000005</v>
      </c>
      <c r="P19" s="23">
        <f>'Feb 20'!$O19+'Jan 20'!$O19</f>
        <v>2930.41</v>
      </c>
    </row>
    <row r="20" spans="1:16" x14ac:dyDescent="0.2">
      <c r="A20" s="24" t="s">
        <v>33</v>
      </c>
      <c r="B20" s="114">
        <v>299.97000000000003</v>
      </c>
      <c r="C20" s="13">
        <v>1330.74</v>
      </c>
      <c r="D20" s="105">
        <v>573.49</v>
      </c>
      <c r="E20" s="106">
        <v>248.94</v>
      </c>
      <c r="F20" s="13">
        <v>2304.2199999999998</v>
      </c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5334</v>
      </c>
      <c r="P20" s="23">
        <f>'Feb 20'!$O20+'Jan 20'!$O20</f>
        <v>8827.5499999999993</v>
      </c>
    </row>
    <row r="21" spans="1:16" x14ac:dyDescent="0.2">
      <c r="A21" s="22" t="s">
        <v>34</v>
      </c>
      <c r="B21" s="114">
        <v>598.62</v>
      </c>
      <c r="C21" s="13">
        <v>1330.74</v>
      </c>
      <c r="D21" s="103"/>
      <c r="E21" s="104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2006.0000000000002</v>
      </c>
      <c r="P21" s="23">
        <f>'Feb 20'!$O21+'Jan 20'!$O21</f>
        <v>4684.2</v>
      </c>
    </row>
    <row r="22" spans="1:16" x14ac:dyDescent="0.2">
      <c r="A22" s="22" t="s">
        <v>35</v>
      </c>
      <c r="B22" s="114">
        <v>444.61</v>
      </c>
      <c r="C22" s="13">
        <v>1330.74</v>
      </c>
      <c r="D22" s="105"/>
      <c r="E22" s="106"/>
      <c r="F22" s="13"/>
      <c r="G22" s="13"/>
      <c r="H22" s="13"/>
      <c r="I22" s="13"/>
      <c r="J22" s="13"/>
      <c r="K22" s="13">
        <v>175</v>
      </c>
      <c r="L22" s="13">
        <v>166.98</v>
      </c>
      <c r="M22" s="13">
        <v>500</v>
      </c>
      <c r="N22" s="13">
        <v>76.66</v>
      </c>
      <c r="O22" s="15">
        <f t="shared" si="0"/>
        <v>2693.99</v>
      </c>
      <c r="P22" s="23">
        <f>'Feb 20'!$O22+'Jan 20'!$O22</f>
        <v>5749.6999999999989</v>
      </c>
    </row>
    <row r="23" spans="1:16" x14ac:dyDescent="0.2">
      <c r="A23" s="22" t="s">
        <v>36</v>
      </c>
      <c r="B23" s="114">
        <v>444.61</v>
      </c>
      <c r="C23" s="13">
        <v>1330.74</v>
      </c>
      <c r="D23" s="103"/>
      <c r="E23" s="154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'Feb 20'!$O23+'Jan 20'!$O23</f>
        <v>4722.0499999999993</v>
      </c>
    </row>
    <row r="24" spans="1:16" x14ac:dyDescent="0.2">
      <c r="A24" s="24" t="s">
        <v>37</v>
      </c>
      <c r="B24" s="114">
        <v>357.87</v>
      </c>
      <c r="C24" s="13">
        <v>1330.74</v>
      </c>
      <c r="D24" s="105"/>
      <c r="E24" s="106"/>
      <c r="F24" s="13"/>
      <c r="G24" s="13"/>
      <c r="H24" s="13"/>
      <c r="I24" s="13"/>
      <c r="J24" s="13"/>
      <c r="K24" s="13"/>
      <c r="L24" s="13"/>
      <c r="M24" s="13"/>
      <c r="N24" s="13">
        <v>76.64</v>
      </c>
      <c r="O24" s="15">
        <f t="shared" si="0"/>
        <v>1765.2500000000002</v>
      </c>
      <c r="P24" s="23">
        <f>'Feb 20'!$O24+'Jan 20'!$O24</f>
        <v>4336.25</v>
      </c>
    </row>
    <row r="25" spans="1:16" x14ac:dyDescent="0.2">
      <c r="A25" s="22" t="s">
        <v>38</v>
      </c>
      <c r="B25" s="114">
        <v>762.32</v>
      </c>
      <c r="C25" s="13">
        <v>1330.74</v>
      </c>
      <c r="D25" s="103"/>
      <c r="E25" s="104">
        <f>440.67+378.83</f>
        <v>819.5</v>
      </c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 t="shared" si="0"/>
        <v>2989.2</v>
      </c>
      <c r="P25" s="23">
        <f>'Feb 20'!$O25+'Jan 20'!$O25</f>
        <v>5544.8799999999992</v>
      </c>
    </row>
    <row r="26" spans="1:16" x14ac:dyDescent="0.2">
      <c r="A26" s="22" t="s">
        <v>39</v>
      </c>
      <c r="B26" s="114">
        <v>0</v>
      </c>
      <c r="C26" s="13">
        <v>332.68</v>
      </c>
      <c r="D26" s="105"/>
      <c r="E26" s="106"/>
      <c r="F26" s="13"/>
      <c r="G26" s="13"/>
      <c r="H26" s="13"/>
      <c r="I26" s="13"/>
      <c r="J26" s="13"/>
      <c r="K26" s="13"/>
      <c r="L26" s="13"/>
      <c r="M26" s="13"/>
      <c r="N26" s="13">
        <v>19.16</v>
      </c>
      <c r="O26" s="15">
        <f t="shared" si="0"/>
        <v>351.84000000000003</v>
      </c>
      <c r="P26" s="23">
        <f>'Feb 20'!$O26+'Jan 20'!$O26</f>
        <v>3022.38</v>
      </c>
    </row>
    <row r="27" spans="1:16" x14ac:dyDescent="0.2">
      <c r="A27" s="22" t="s">
        <v>40</v>
      </c>
      <c r="B27" s="114">
        <v>444.61</v>
      </c>
      <c r="C27" s="13">
        <v>1330.74</v>
      </c>
      <c r="D27" s="105"/>
      <c r="E27" s="155"/>
      <c r="F27" s="13"/>
      <c r="G27" s="13"/>
      <c r="H27" s="13"/>
      <c r="I27" s="13"/>
      <c r="J27" s="13"/>
      <c r="K27" s="13"/>
      <c r="L27" s="13"/>
      <c r="M27" s="13"/>
      <c r="N27" s="13">
        <v>76.66</v>
      </c>
      <c r="O27" s="15">
        <f t="shared" si="0"/>
        <v>1852.01</v>
      </c>
      <c r="P27" s="23">
        <f>'Feb 20'!$O27+'Jan 20'!$O27</f>
        <v>4407.7199999999993</v>
      </c>
    </row>
    <row r="28" spans="1:16" x14ac:dyDescent="0.2">
      <c r="A28" s="24" t="s">
        <v>41</v>
      </c>
      <c r="B28" s="114">
        <v>444.61</v>
      </c>
      <c r="C28" s="13">
        <v>1330.74</v>
      </c>
      <c r="D28" s="103"/>
      <c r="E28" s="104"/>
      <c r="F28" s="16"/>
      <c r="G28" s="16"/>
      <c r="H28" s="16"/>
      <c r="I28" s="16"/>
      <c r="J28" s="16"/>
      <c r="K28" s="16"/>
      <c r="L28" s="16"/>
      <c r="M28" s="16">
        <v>500</v>
      </c>
      <c r="N28" s="13">
        <v>76.64</v>
      </c>
      <c r="O28" s="15">
        <f t="shared" si="0"/>
        <v>2351.9899999999998</v>
      </c>
      <c r="P28" s="23">
        <f>'Feb 20'!$O28+'Jan 20'!$O28</f>
        <v>5407.67</v>
      </c>
    </row>
    <row r="29" spans="1:16" x14ac:dyDescent="0.2">
      <c r="A29" s="24" t="s">
        <v>42</v>
      </c>
      <c r="B29" s="114">
        <v>444.61</v>
      </c>
      <c r="C29" s="13">
        <v>1330.74</v>
      </c>
      <c r="D29" s="105"/>
      <c r="E29" s="155">
        <v>314.77999999999997</v>
      </c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2166.79</v>
      </c>
      <c r="P29" s="23">
        <f>'Feb 20'!$O29+'Jan 20'!$O29</f>
        <v>4722.5</v>
      </c>
    </row>
    <row r="30" spans="1:16" x14ac:dyDescent="0.2">
      <c r="A30" s="22" t="s">
        <v>43</v>
      </c>
      <c r="B30" s="114">
        <v>666.67</v>
      </c>
      <c r="C30" s="13">
        <v>1330.74</v>
      </c>
      <c r="D30" s="103"/>
      <c r="E30" s="104">
        <v>274.92</v>
      </c>
      <c r="F30" s="20"/>
      <c r="G30" s="20"/>
      <c r="H30" s="16"/>
      <c r="I30" s="16"/>
      <c r="J30" s="16"/>
      <c r="K30" s="16"/>
      <c r="L30" s="20"/>
      <c r="M30" s="19"/>
      <c r="N30" s="13">
        <v>76.66</v>
      </c>
      <c r="O30" s="15">
        <f t="shared" si="0"/>
        <v>2348.9899999999998</v>
      </c>
      <c r="P30" s="23">
        <f>'Feb 20'!$O30+'Jan 20'!$O30</f>
        <v>5126.7599999999993</v>
      </c>
    </row>
    <row r="31" spans="1:16" x14ac:dyDescent="0.2">
      <c r="A31" s="24" t="s">
        <v>44</v>
      </c>
      <c r="B31" s="114">
        <v>242.75</v>
      </c>
      <c r="C31" s="13">
        <v>1330.74</v>
      </c>
      <c r="D31" s="105"/>
      <c r="E31" s="106"/>
      <c r="F31" s="13"/>
      <c r="G31" s="13"/>
      <c r="H31" s="13"/>
      <c r="I31" s="13"/>
      <c r="J31" s="13"/>
      <c r="K31" s="13"/>
      <c r="L31" s="13"/>
      <c r="M31" s="13">
        <v>500</v>
      </c>
      <c r="N31" s="13">
        <v>76.64</v>
      </c>
      <c r="O31" s="15">
        <f t="shared" si="0"/>
        <v>2150.1299999999997</v>
      </c>
      <c r="P31" s="23">
        <f>'Feb 20'!$O31+'Jan 20'!$O31</f>
        <v>5420.2099999999991</v>
      </c>
    </row>
    <row r="32" spans="1:16" x14ac:dyDescent="0.2">
      <c r="A32" s="22" t="s">
        <v>45</v>
      </c>
      <c r="B32" s="114">
        <v>482.9</v>
      </c>
      <c r="C32" s="13">
        <v>1330.74</v>
      </c>
      <c r="D32" s="103"/>
      <c r="E32" s="104"/>
      <c r="F32" s="16"/>
      <c r="G32" s="16"/>
      <c r="H32" s="16"/>
      <c r="I32" s="16"/>
      <c r="J32" s="16"/>
      <c r="K32" s="16"/>
      <c r="L32" s="16"/>
      <c r="M32" s="16"/>
      <c r="N32" s="13">
        <v>76.66</v>
      </c>
      <c r="O32" s="15">
        <f t="shared" si="0"/>
        <v>1890.3</v>
      </c>
      <c r="P32" s="23">
        <f>'Feb 20'!$O32+'Jan 20'!$O32</f>
        <v>4484.2999999999993</v>
      </c>
    </row>
    <row r="33" spans="1:16" x14ac:dyDescent="0.2">
      <c r="A33" s="22" t="s">
        <v>46</v>
      </c>
      <c r="B33" s="114">
        <v>707.9</v>
      </c>
      <c r="C33" s="13">
        <v>1330.74</v>
      </c>
      <c r="D33" s="105"/>
      <c r="E33" s="106">
        <v>270.86</v>
      </c>
      <c r="F33" s="13"/>
      <c r="G33" s="13"/>
      <c r="H33" s="13"/>
      <c r="I33" s="13"/>
      <c r="J33" s="13">
        <v>459.96</v>
      </c>
      <c r="K33" s="13"/>
      <c r="L33" s="13">
        <v>178.52</v>
      </c>
      <c r="M33" s="13">
        <v>500</v>
      </c>
      <c r="N33" s="13">
        <v>76.64</v>
      </c>
      <c r="O33" s="15">
        <f t="shared" si="0"/>
        <v>3524.62</v>
      </c>
      <c r="P33" s="23">
        <f>'Feb 20'!$O33+'Jan 20'!$O33</f>
        <v>7533.53</v>
      </c>
    </row>
    <row r="34" spans="1:16" x14ac:dyDescent="0.2">
      <c r="A34" s="22" t="s">
        <v>47</v>
      </c>
      <c r="B34" s="114">
        <v>444.61</v>
      </c>
      <c r="C34" s="13">
        <v>1330.74</v>
      </c>
      <c r="D34" s="103"/>
      <c r="E34" s="104"/>
      <c r="F34" s="16"/>
      <c r="G34" s="16"/>
      <c r="H34" s="16"/>
      <c r="I34" s="16"/>
      <c r="J34" s="16"/>
      <c r="K34" s="16"/>
      <c r="L34" s="16"/>
      <c r="M34" s="16"/>
      <c r="N34" s="13">
        <v>76.64</v>
      </c>
      <c r="O34" s="15">
        <f t="shared" si="0"/>
        <v>1851.99</v>
      </c>
      <c r="P34" s="23">
        <f>'Feb 20'!$O34+'Jan 20'!$O34</f>
        <v>4543.01</v>
      </c>
    </row>
    <row r="35" spans="1:16" x14ac:dyDescent="0.2">
      <c r="A35" s="22" t="s">
        <v>48</v>
      </c>
      <c r="B35" s="114">
        <v>444.61</v>
      </c>
      <c r="C35" s="13">
        <v>1330.74</v>
      </c>
      <c r="D35" s="105"/>
      <c r="E35" s="155"/>
      <c r="F35" s="13"/>
      <c r="G35" s="13"/>
      <c r="H35" s="13"/>
      <c r="I35" s="13"/>
      <c r="J35" s="13"/>
      <c r="K35" s="13"/>
      <c r="L35" s="13"/>
      <c r="M35" s="13"/>
      <c r="N35" s="13">
        <v>76.66</v>
      </c>
      <c r="O35" s="15">
        <f t="shared" si="0"/>
        <v>1852.01</v>
      </c>
      <c r="P35" s="23">
        <f>'Feb 20'!$O35+'Jan 20'!$O35</f>
        <v>4407.7199999999993</v>
      </c>
    </row>
    <row r="36" spans="1:16" x14ac:dyDescent="0.2">
      <c r="A36" s="24" t="s">
        <v>49</v>
      </c>
      <c r="B36" s="114">
        <v>725.62</v>
      </c>
      <c r="C36" s="13">
        <v>1330.74</v>
      </c>
      <c r="D36" s="103"/>
      <c r="E36" s="104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2133</v>
      </c>
      <c r="P36" s="23">
        <f>'Feb 20'!$O36+'Jan 20'!$O36</f>
        <v>7284.99</v>
      </c>
    </row>
    <row r="37" spans="1:16" x14ac:dyDescent="0.2">
      <c r="A37" s="22" t="s">
        <v>50</v>
      </c>
      <c r="B37" s="114">
        <v>544.15</v>
      </c>
      <c r="C37" s="13">
        <v>1330.74</v>
      </c>
      <c r="D37" s="105"/>
      <c r="E37" s="107"/>
      <c r="F37" s="13"/>
      <c r="G37" s="13"/>
      <c r="H37" s="13"/>
      <c r="I37" s="13"/>
      <c r="J37" s="13">
        <v>459.96</v>
      </c>
      <c r="K37" s="13"/>
      <c r="L37" s="13"/>
      <c r="M37" s="13"/>
      <c r="N37" s="13">
        <v>76.64</v>
      </c>
      <c r="O37" s="15">
        <f t="shared" si="0"/>
        <v>2411.4899999999998</v>
      </c>
      <c r="P37" s="23">
        <f>'Feb 20'!$O37+'Jan 20'!$O37</f>
        <v>5756.65</v>
      </c>
    </row>
    <row r="38" spans="1:16" x14ac:dyDescent="0.2">
      <c r="A38" s="24" t="s">
        <v>51</v>
      </c>
      <c r="B38" s="114">
        <v>528.84</v>
      </c>
      <c r="C38" s="13">
        <v>1330.74</v>
      </c>
      <c r="D38" s="105">
        <v>591.41</v>
      </c>
      <c r="E38" s="108">
        <v>357.96</v>
      </c>
      <c r="F38" s="25">
        <v>1864.22</v>
      </c>
      <c r="G38" s="25">
        <v>2299.8000000000002</v>
      </c>
      <c r="H38" s="25"/>
      <c r="I38" s="25"/>
      <c r="J38" s="25"/>
      <c r="K38" s="25"/>
      <c r="L38" s="25"/>
      <c r="M38" s="25"/>
      <c r="N38" s="13">
        <v>76.64</v>
      </c>
      <c r="O38" s="15">
        <f t="shared" si="0"/>
        <v>7049.6100000000006</v>
      </c>
      <c r="P38" s="23">
        <f>'Feb 20'!$O38+'Jan 20'!$O38</f>
        <v>13639.57</v>
      </c>
    </row>
    <row r="39" spans="1:16" x14ac:dyDescent="0.2">
      <c r="A39" s="22" t="s">
        <v>52</v>
      </c>
      <c r="B39" s="114">
        <v>444.61</v>
      </c>
      <c r="C39" s="13">
        <v>1330.74</v>
      </c>
      <c r="D39" s="109"/>
      <c r="E39" s="108"/>
      <c r="F39" s="97"/>
      <c r="G39" s="69"/>
      <c r="H39" s="69"/>
      <c r="I39" s="69"/>
      <c r="J39" s="69"/>
      <c r="K39" s="114"/>
      <c r="L39" s="114"/>
      <c r="M39" s="69"/>
      <c r="N39" s="13">
        <v>76.66</v>
      </c>
      <c r="O39" s="15">
        <f t="shared" si="0"/>
        <v>1852.01</v>
      </c>
      <c r="P39" s="23">
        <f>'Feb 20'!$O39+'Jan 20'!$O39</f>
        <v>4407.7199999999993</v>
      </c>
    </row>
    <row r="40" spans="1:16" x14ac:dyDescent="0.2">
      <c r="A40" s="168" t="s">
        <v>53</v>
      </c>
      <c r="B40" s="114">
        <v>444.61</v>
      </c>
      <c r="C40" s="13">
        <v>1330.74</v>
      </c>
      <c r="D40" s="108"/>
      <c r="E40" s="108"/>
      <c r="F40" s="69"/>
      <c r="G40" s="69"/>
      <c r="H40" s="69"/>
      <c r="I40" s="69"/>
      <c r="J40" s="69"/>
      <c r="K40" s="69"/>
      <c r="L40" s="69"/>
      <c r="M40" s="69"/>
      <c r="N40" s="13">
        <v>76.66</v>
      </c>
      <c r="O40" s="15">
        <f t="shared" si="0"/>
        <v>1852.01</v>
      </c>
      <c r="P40" s="23">
        <f>'Feb 20'!$O40+'Jan 20'!$O40</f>
        <v>4407.7199999999993</v>
      </c>
    </row>
    <row r="41" spans="1:16" x14ac:dyDescent="0.2">
      <c r="A41" s="82" t="s">
        <v>54</v>
      </c>
      <c r="B41" s="114">
        <v>459.93</v>
      </c>
      <c r="C41" s="13">
        <v>1330.74</v>
      </c>
      <c r="D41" s="108"/>
      <c r="E41" s="108"/>
      <c r="F41" s="69">
        <v>2265.84</v>
      </c>
      <c r="G41" s="69"/>
      <c r="H41" s="69"/>
      <c r="I41" s="69"/>
      <c r="J41" s="69"/>
      <c r="K41" s="69"/>
      <c r="L41" s="69"/>
      <c r="M41" s="69"/>
      <c r="N41" s="13">
        <v>76.64</v>
      </c>
      <c r="O41" s="15">
        <f t="shared" si="0"/>
        <v>4133.1500000000005</v>
      </c>
      <c r="P41" s="23">
        <f>'Feb 20'!$O41+'Jan 20'!$O41</f>
        <v>6704.1500000000005</v>
      </c>
    </row>
    <row r="42" spans="1:16" x14ac:dyDescent="0.2">
      <c r="A42" s="95" t="s">
        <v>55</v>
      </c>
      <c r="B42" s="114">
        <v>643.69000000000005</v>
      </c>
      <c r="C42" s="13">
        <v>1330.74</v>
      </c>
      <c r="D42" s="93"/>
      <c r="E42" s="93"/>
      <c r="F42" s="93"/>
      <c r="G42" s="93"/>
      <c r="H42" s="93">
        <v>459.96</v>
      </c>
      <c r="I42" s="93"/>
      <c r="J42" s="16"/>
      <c r="K42" s="93"/>
      <c r="L42" s="93"/>
      <c r="M42" s="93"/>
      <c r="N42" s="13">
        <v>76.64</v>
      </c>
      <c r="O42" s="15">
        <f t="shared" si="0"/>
        <v>2511.0299999999997</v>
      </c>
      <c r="P42" s="23">
        <f>'Feb 20'!$O42+'Jan 20'!$O42</f>
        <v>7637.09</v>
      </c>
    </row>
    <row r="43" spans="1:16" ht="13.5" thickBot="1" x14ac:dyDescent="0.25">
      <c r="A43" s="77"/>
      <c r="B43" s="90">
        <f t="shared" ref="B43:P43" si="1">SUM(B3:B42)</f>
        <v>18307.700000000004</v>
      </c>
      <c r="C43" s="90">
        <f t="shared" si="1"/>
        <v>51233.479999999989</v>
      </c>
      <c r="D43" s="90">
        <f t="shared" si="1"/>
        <v>2578.8200000000002</v>
      </c>
      <c r="E43" s="90">
        <f t="shared" si="1"/>
        <v>3373.6</v>
      </c>
      <c r="F43" s="90">
        <f t="shared" si="1"/>
        <v>10366.5</v>
      </c>
      <c r="G43" s="90">
        <f t="shared" si="1"/>
        <v>2299.8000000000002</v>
      </c>
      <c r="H43" s="90">
        <f t="shared" si="1"/>
        <v>459.96</v>
      </c>
      <c r="I43" s="90">
        <f t="shared" si="1"/>
        <v>1379.88</v>
      </c>
      <c r="J43" s="90">
        <f t="shared" si="1"/>
        <v>1379.8799999999999</v>
      </c>
      <c r="K43" s="90">
        <f t="shared" si="1"/>
        <v>500</v>
      </c>
      <c r="L43" s="90">
        <f t="shared" si="1"/>
        <v>648.01</v>
      </c>
      <c r="M43" s="90">
        <f t="shared" si="1"/>
        <v>2500</v>
      </c>
      <c r="N43" s="90">
        <f t="shared" si="1"/>
        <v>2950.97</v>
      </c>
      <c r="O43" s="90">
        <f t="shared" si="1"/>
        <v>97978.599999999977</v>
      </c>
      <c r="P43" s="87">
        <f t="shared" si="1"/>
        <v>229190.86000000002</v>
      </c>
    </row>
    <row r="44" spans="1:16" ht="13.5" thickTop="1" x14ac:dyDescent="0.2">
      <c r="O44" s="5"/>
    </row>
    <row r="45" spans="1:16" x14ac:dyDescent="0.2">
      <c r="C45" s="5"/>
      <c r="O45" s="5"/>
    </row>
    <row r="46" spans="1:16" x14ac:dyDescent="0.2">
      <c r="C46" s="5"/>
    </row>
    <row r="50" spans="3:3" x14ac:dyDescent="0.2">
      <c r="C50" s="86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7" zoomScale="91" zoomScaleNormal="91" workbookViewId="0">
      <pane xSplit="1" topLeftCell="D1" activePane="topRight" state="frozen"/>
      <selection pane="topRight" activeCell="A29" sqref="A29:XFD29"/>
    </sheetView>
  </sheetViews>
  <sheetFormatPr defaultColWidth="12.7109375" defaultRowHeight="12.75" x14ac:dyDescent="0.2"/>
  <cols>
    <col min="1" max="1" width="18.85546875" bestFit="1" customWidth="1"/>
    <col min="2" max="2" width="11.140625" bestFit="1" customWidth="1"/>
    <col min="3" max="3" width="16.5703125" bestFit="1" customWidth="1"/>
    <col min="4" max="4" width="11.42578125" bestFit="1" customWidth="1"/>
    <col min="5" max="5" width="9.5703125" bestFit="1" customWidth="1"/>
    <col min="6" max="6" width="13.710937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9.7109375" bestFit="1" customWidth="1"/>
    <col min="15" max="15" width="11.85546875" bestFit="1" customWidth="1"/>
  </cols>
  <sheetData>
    <row r="1" spans="1:18" ht="18" x14ac:dyDescent="0.25">
      <c r="A1" s="174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71" t="s">
        <v>6</v>
      </c>
      <c r="G2" s="10" t="s">
        <v>7</v>
      </c>
      <c r="H2" s="12" t="s">
        <v>8</v>
      </c>
      <c r="I2" s="10" t="s">
        <v>9</v>
      </c>
      <c r="J2" s="171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59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3"/>
      <c r="E3" s="110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'Mar 20'!$O3+'Feb 20'!$P3</f>
        <v>6259.73</v>
      </c>
    </row>
    <row r="4" spans="1:18" x14ac:dyDescent="0.2">
      <c r="A4" s="24" t="s">
        <v>17</v>
      </c>
      <c r="B4" s="114">
        <v>444.61</v>
      </c>
      <c r="C4" s="13">
        <v>1330.74</v>
      </c>
      <c r="D4" s="16"/>
      <c r="E4" s="157"/>
      <c r="F4" s="16"/>
      <c r="G4" s="16"/>
      <c r="H4" s="16"/>
      <c r="I4" s="16"/>
      <c r="J4" s="16"/>
      <c r="K4" s="16"/>
      <c r="L4" s="16">
        <v>150</v>
      </c>
      <c r="M4" s="16"/>
      <c r="N4" s="13">
        <v>76.64</v>
      </c>
      <c r="O4" s="15">
        <f t="shared" ref="O4:O44" si="0">SUM(B4:N4)</f>
        <v>2001.99</v>
      </c>
      <c r="P4" s="23">
        <f>'Mar 20'!$O4+'Feb 20'!$P4</f>
        <v>7699.4699999999993</v>
      </c>
    </row>
    <row r="5" spans="1:18" x14ac:dyDescent="0.2">
      <c r="A5" s="24" t="s">
        <v>18</v>
      </c>
      <c r="B5" s="114">
        <v>467.59</v>
      </c>
      <c r="C5" s="13">
        <v>1330.74</v>
      </c>
      <c r="D5" s="16"/>
      <c r="E5" s="15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'Mar 20'!$O5+'Feb 20'!$P5</f>
        <v>8888.84</v>
      </c>
    </row>
    <row r="6" spans="1:18" x14ac:dyDescent="0.2">
      <c r="A6" s="22" t="s">
        <v>19</v>
      </c>
      <c r="B6" s="114">
        <v>444.61</v>
      </c>
      <c r="C6" s="13">
        <v>1330.74</v>
      </c>
      <c r="D6" s="13"/>
      <c r="E6" s="110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'Mar 20'!$O6+'Feb 20'!$P6</f>
        <v>11089.24</v>
      </c>
    </row>
    <row r="7" spans="1:18" x14ac:dyDescent="0.2">
      <c r="A7" s="24" t="s">
        <v>20</v>
      </c>
      <c r="B7" s="114">
        <v>666.67</v>
      </c>
      <c r="C7" s="13">
        <v>1330.74</v>
      </c>
      <c r="D7" s="16"/>
      <c r="E7" s="111">
        <f>259.19+268.69+253.28</f>
        <v>781.16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2855.2099999999996</v>
      </c>
      <c r="P7" s="23">
        <f>'Mar 20'!$O7+'Feb 20'!$P7</f>
        <v>14424.939999999999</v>
      </c>
    </row>
    <row r="8" spans="1:18" x14ac:dyDescent="0.2">
      <c r="A8" s="24" t="s">
        <v>21</v>
      </c>
      <c r="B8" s="114">
        <v>444.61</v>
      </c>
      <c r="C8" s="13">
        <v>1330.74</v>
      </c>
      <c r="D8" s="13"/>
      <c r="E8" s="110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'Mar 20'!$O8+'Feb 20'!$P8</f>
        <v>6259.66</v>
      </c>
    </row>
    <row r="9" spans="1:18" x14ac:dyDescent="0.2">
      <c r="A9" s="22" t="s">
        <v>22</v>
      </c>
      <c r="B9" s="114">
        <v>590.1</v>
      </c>
      <c r="C9" s="13">
        <v>1330.74</v>
      </c>
      <c r="D9" s="13"/>
      <c r="E9" s="110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'Mar 20'!$O9+'Feb 20'!$P9</f>
        <v>6208.8099999999995</v>
      </c>
    </row>
    <row r="10" spans="1:18" x14ac:dyDescent="0.2">
      <c r="A10" s="24" t="s">
        <v>23</v>
      </c>
      <c r="B10" s="114">
        <v>40.57</v>
      </c>
      <c r="C10" s="13">
        <v>1330.74</v>
      </c>
      <c r="D10" s="16"/>
      <c r="E10" s="111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1447.95</v>
      </c>
      <c r="P10" s="23">
        <f>'Mar 20'!$O10+'Feb 20'!$P10</f>
        <v>5411.01</v>
      </c>
    </row>
    <row r="11" spans="1:18" x14ac:dyDescent="0.2">
      <c r="A11" s="22" t="s">
        <v>24</v>
      </c>
      <c r="B11" s="114">
        <v>590.1</v>
      </c>
      <c r="C11" s="13">
        <v>1330.74</v>
      </c>
      <c r="D11" s="13"/>
      <c r="E11" s="110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'Mar 20'!$O11+'Feb 20'!$P11</f>
        <v>8905.7100000000009</v>
      </c>
    </row>
    <row r="12" spans="1:18" x14ac:dyDescent="0.2">
      <c r="A12" s="22" t="s">
        <v>25</v>
      </c>
      <c r="B12" s="114">
        <v>452.27</v>
      </c>
      <c r="C12" s="13">
        <v>1330.74</v>
      </c>
      <c r="D12" s="16"/>
      <c r="E12" s="111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'Mar 20'!$O12+'Feb 20'!$P12</f>
        <v>6282.71</v>
      </c>
    </row>
    <row r="13" spans="1:18" x14ac:dyDescent="0.2">
      <c r="A13" s="24" t="s">
        <v>26</v>
      </c>
      <c r="B13" s="114">
        <v>746.29</v>
      </c>
      <c r="C13" s="13">
        <v>1330.74</v>
      </c>
      <c r="D13" s="13"/>
      <c r="E13" s="156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3">
        <f>'Mar 20'!$O13+'Feb 20'!$P13</f>
        <v>9260.23</v>
      </c>
    </row>
    <row r="14" spans="1:18" x14ac:dyDescent="0.2">
      <c r="A14" s="22" t="s">
        <v>27</v>
      </c>
      <c r="B14" s="114">
        <v>749.24</v>
      </c>
      <c r="C14" s="13">
        <v>1330.74</v>
      </c>
      <c r="D14" s="16"/>
      <c r="E14" s="15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3">
        <f>'Mar 20'!$O14+'Feb 20'!$P14</f>
        <v>8960.0400000000009</v>
      </c>
    </row>
    <row r="15" spans="1:18" x14ac:dyDescent="0.2">
      <c r="A15" s="24" t="s">
        <v>28</v>
      </c>
      <c r="B15" s="114">
        <v>444.61</v>
      </c>
      <c r="C15" s="13">
        <v>1330.74</v>
      </c>
      <c r="D15" s="13"/>
      <c r="E15" s="110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'Mar 20'!$O15+'Feb 20'!$P15</f>
        <v>6614.74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3"/>
      <c r="E16" s="110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'Mar 20'!$O16+'Feb 20'!$P16</f>
        <v>6581.26</v>
      </c>
    </row>
    <row r="17" spans="1:16" x14ac:dyDescent="0.2">
      <c r="A17" s="22" t="s">
        <v>30</v>
      </c>
      <c r="B17" s="114">
        <v>444.61</v>
      </c>
      <c r="C17" s="13">
        <v>1330.74</v>
      </c>
      <c r="D17" s="16"/>
      <c r="E17" s="157">
        <v>95.18</v>
      </c>
      <c r="F17" s="16">
        <v>3709.23</v>
      </c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5656.42</v>
      </c>
      <c r="P17" s="23">
        <f>'Mar 20'!$O17+'Feb 20'!$P17</f>
        <v>10344.49</v>
      </c>
    </row>
    <row r="18" spans="1:16" x14ac:dyDescent="0.2">
      <c r="A18" s="22" t="s">
        <v>31</v>
      </c>
      <c r="B18" s="114">
        <v>444.61</v>
      </c>
      <c r="C18" s="13">
        <v>1330.74</v>
      </c>
      <c r="D18" s="13"/>
      <c r="E18" s="110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'Mar 20'!$O18+'Feb 20'!$P18</f>
        <v>7351.7899999999991</v>
      </c>
    </row>
    <row r="19" spans="1:16" x14ac:dyDescent="0.2">
      <c r="A19" s="22" t="s">
        <v>32</v>
      </c>
      <c r="B19" s="114">
        <v>0</v>
      </c>
      <c r="C19" s="13">
        <v>0</v>
      </c>
      <c r="D19" s="16"/>
      <c r="E19" s="111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'Mar 20'!$O19+'Feb 20'!$P19</f>
        <v>2930.41</v>
      </c>
    </row>
    <row r="20" spans="1:16" x14ac:dyDescent="0.2">
      <c r="A20" s="24" t="s">
        <v>33</v>
      </c>
      <c r="B20" s="114">
        <v>444.61</v>
      </c>
      <c r="C20" s="13">
        <v>1330.74</v>
      </c>
      <c r="D20" s="13"/>
      <c r="E20" s="110">
        <v>418.99</v>
      </c>
      <c r="F20" s="13">
        <f>2727.13</f>
        <v>2727.13</v>
      </c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5498.1100000000006</v>
      </c>
      <c r="P20" s="23">
        <f>'Mar 20'!$O20+'Feb 20'!$P20</f>
        <v>14325.66</v>
      </c>
    </row>
    <row r="21" spans="1:16" x14ac:dyDescent="0.2">
      <c r="A21" s="22" t="s">
        <v>34</v>
      </c>
      <c r="B21" s="114">
        <v>567.13</v>
      </c>
      <c r="C21" s="13">
        <v>1330.74</v>
      </c>
      <c r="D21" s="16"/>
      <c r="E21" s="15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'Mar 20'!$O21+'Feb 20'!$P21</f>
        <v>6658.71</v>
      </c>
    </row>
    <row r="22" spans="1:16" x14ac:dyDescent="0.2">
      <c r="A22" s="22" t="s">
        <v>35</v>
      </c>
      <c r="B22" s="114">
        <v>444.61</v>
      </c>
      <c r="C22" s="13">
        <v>1330.74</v>
      </c>
      <c r="D22" s="13"/>
      <c r="E22" s="110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'Mar 20'!$O22+'Feb 20'!$P22</f>
        <v>8101.7099999999991</v>
      </c>
    </row>
    <row r="23" spans="1:16" x14ac:dyDescent="0.2">
      <c r="A23" s="22" t="s">
        <v>36</v>
      </c>
      <c r="B23" s="114">
        <v>444.61</v>
      </c>
      <c r="C23" s="13">
        <v>1330.74</v>
      </c>
      <c r="D23" s="103">
        <v>408.66</v>
      </c>
      <c r="E23" s="157">
        <v>388.53</v>
      </c>
      <c r="F23" s="16">
        <v>1974.1</v>
      </c>
      <c r="G23" s="16"/>
      <c r="H23" s="16"/>
      <c r="I23" s="16"/>
      <c r="J23" s="16"/>
      <c r="K23" s="16">
        <v>150</v>
      </c>
      <c r="L23" s="16">
        <v>161.49</v>
      </c>
      <c r="M23" s="16"/>
      <c r="N23" s="13">
        <v>76.66</v>
      </c>
      <c r="O23" s="15">
        <f t="shared" si="0"/>
        <v>4934.7899999999991</v>
      </c>
      <c r="P23" s="23">
        <f>'Mar 20'!$O23+'Feb 20'!$P23</f>
        <v>9656.8399999999983</v>
      </c>
    </row>
    <row r="24" spans="1:16" x14ac:dyDescent="0.2">
      <c r="A24" s="22" t="s">
        <v>60</v>
      </c>
      <c r="B24" s="114">
        <v>517.65</v>
      </c>
      <c r="C24" s="13">
        <v>1596.89</v>
      </c>
      <c r="D24" s="103"/>
      <c r="E24" s="157"/>
      <c r="F24" s="16"/>
      <c r="G24" s="16"/>
      <c r="H24" s="16"/>
      <c r="I24" s="16"/>
      <c r="J24" s="16"/>
      <c r="K24" s="16"/>
      <c r="L24" s="16"/>
      <c r="M24" s="16"/>
      <c r="N24" s="13">
        <v>92.3</v>
      </c>
      <c r="O24" s="15">
        <f t="shared" si="0"/>
        <v>2206.84</v>
      </c>
      <c r="P24" s="23">
        <f>'Mar 20'!$O24</f>
        <v>2206.84</v>
      </c>
    </row>
    <row r="25" spans="1:16" x14ac:dyDescent="0.2">
      <c r="A25" s="24" t="s">
        <v>37</v>
      </c>
      <c r="B25" s="114">
        <v>459.93</v>
      </c>
      <c r="C25" s="13">
        <v>1330.74</v>
      </c>
      <c r="D25" s="105"/>
      <c r="E25" s="110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3">
        <f>'Mar 20'!$O25+'Feb 20'!$P24</f>
        <v>6203.56</v>
      </c>
    </row>
    <row r="26" spans="1:16" x14ac:dyDescent="0.2">
      <c r="A26" s="22" t="s">
        <v>38</v>
      </c>
      <c r="B26" s="114">
        <v>444.61</v>
      </c>
      <c r="C26" s="13">
        <v>1330.74</v>
      </c>
      <c r="D26" s="103"/>
      <c r="E26" s="111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'Mar 20'!$O26+'Feb 20'!$P25</f>
        <v>7396.869999999999</v>
      </c>
    </row>
    <row r="27" spans="1:16" x14ac:dyDescent="0.2">
      <c r="A27" s="22" t="s">
        <v>61</v>
      </c>
      <c r="B27" s="114">
        <v>642.46</v>
      </c>
      <c r="C27" s="13">
        <v>1596.89</v>
      </c>
      <c r="D27" s="103"/>
      <c r="E27" s="111"/>
      <c r="F27" s="16"/>
      <c r="G27" s="16"/>
      <c r="H27" s="16"/>
      <c r="I27" s="16"/>
      <c r="J27" s="16"/>
      <c r="K27" s="16"/>
      <c r="L27" s="16"/>
      <c r="M27" s="16"/>
      <c r="N27" s="13">
        <v>92.3</v>
      </c>
      <c r="O27" s="15">
        <f t="shared" si="0"/>
        <v>2331.6500000000005</v>
      </c>
      <c r="P27" s="23">
        <f>'Mar 20'!$O27</f>
        <v>2331.6500000000005</v>
      </c>
    </row>
    <row r="28" spans="1:16" x14ac:dyDescent="0.2">
      <c r="A28" s="22" t="s">
        <v>39</v>
      </c>
      <c r="B28" s="114">
        <v>0</v>
      </c>
      <c r="C28" s="13">
        <v>0</v>
      </c>
      <c r="D28" s="105"/>
      <c r="E28" s="110"/>
      <c r="F28" s="13"/>
      <c r="G28" s="13"/>
      <c r="H28" s="13"/>
      <c r="I28" s="13"/>
      <c r="J28" s="13"/>
      <c r="K28" s="13">
        <v>150</v>
      </c>
      <c r="L28" s="13">
        <v>264.41000000000003</v>
      </c>
      <c r="M28" s="13"/>
      <c r="N28" s="13">
        <v>0</v>
      </c>
      <c r="O28" s="15">
        <f t="shared" si="0"/>
        <v>414.41</v>
      </c>
      <c r="P28" s="23">
        <f>'Mar 20'!$O28+'Feb 20'!$P26</f>
        <v>3436.79</v>
      </c>
    </row>
    <row r="29" spans="1:16" x14ac:dyDescent="0.2">
      <c r="A29" s="22" t="s">
        <v>40</v>
      </c>
      <c r="B29" s="114">
        <v>444.61</v>
      </c>
      <c r="C29" s="13">
        <v>1330.74</v>
      </c>
      <c r="D29" s="105"/>
      <c r="E29" s="156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3">
        <f>'Mar 20'!$O29+'Feb 20'!$P27</f>
        <v>6259.73</v>
      </c>
    </row>
    <row r="30" spans="1:16" x14ac:dyDescent="0.2">
      <c r="A30" s="24" t="s">
        <v>41</v>
      </c>
      <c r="B30" s="114">
        <v>444.61</v>
      </c>
      <c r="C30" s="13">
        <v>1330.74</v>
      </c>
      <c r="D30" s="103"/>
      <c r="E30" s="111"/>
      <c r="F30" s="16">
        <v>2727.13</v>
      </c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5079.12</v>
      </c>
      <c r="P30" s="23">
        <f>'Mar 20'!$O30+'Feb 20'!$P28</f>
        <v>10486.79</v>
      </c>
    </row>
    <row r="31" spans="1:16" x14ac:dyDescent="0.2">
      <c r="A31" s="24" t="s">
        <v>42</v>
      </c>
      <c r="B31" s="114">
        <v>444.61</v>
      </c>
      <c r="C31" s="13">
        <v>1330.74</v>
      </c>
      <c r="D31" s="105"/>
      <c r="E31" s="110"/>
      <c r="F31" s="13">
        <v>2727.13</v>
      </c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4579.1399999999994</v>
      </c>
      <c r="P31" s="23">
        <f>'Mar 20'!$O31+'Feb 20'!$P29</f>
        <v>9301.64</v>
      </c>
    </row>
    <row r="32" spans="1:16" x14ac:dyDescent="0.2">
      <c r="A32" s="22" t="s">
        <v>43</v>
      </c>
      <c r="B32" s="114">
        <v>666.67</v>
      </c>
      <c r="C32" s="13">
        <v>1330.74</v>
      </c>
      <c r="D32" s="103"/>
      <c r="E32" s="111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'Mar 20'!$O32+'Feb 20'!$P30</f>
        <v>7200.829999999999</v>
      </c>
    </row>
    <row r="33" spans="1:16" x14ac:dyDescent="0.2">
      <c r="A33" s="24" t="s">
        <v>44</v>
      </c>
      <c r="B33" s="114">
        <v>659.01</v>
      </c>
      <c r="C33" s="13">
        <v>1330.74</v>
      </c>
      <c r="D33" s="105"/>
      <c r="E33" s="110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'Mar 20'!$O33+'Feb 20'!$P31</f>
        <v>7986.5999999999985</v>
      </c>
    </row>
    <row r="34" spans="1:16" x14ac:dyDescent="0.2">
      <c r="A34" s="22" t="s">
        <v>45</v>
      </c>
      <c r="B34" s="114">
        <v>482.9</v>
      </c>
      <c r="C34" s="13">
        <v>1330.74</v>
      </c>
      <c r="D34" s="103"/>
      <c r="E34" s="15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'Mar 20'!$O34+'Feb 20'!$P32</f>
        <v>6374.5999999999995</v>
      </c>
    </row>
    <row r="35" spans="1:16" x14ac:dyDescent="0.2">
      <c r="A35" s="22" t="s">
        <v>46</v>
      </c>
      <c r="B35" s="114">
        <v>707.9</v>
      </c>
      <c r="C35" s="13">
        <v>1330.74</v>
      </c>
      <c r="D35" s="105"/>
      <c r="E35" s="110">
        <v>420.78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3496.02</v>
      </c>
      <c r="P35" s="23">
        <f>'Mar 20'!$O35+'Feb 20'!$P33</f>
        <v>11029.55</v>
      </c>
    </row>
    <row r="36" spans="1:16" x14ac:dyDescent="0.2">
      <c r="A36" s="22" t="s">
        <v>47</v>
      </c>
      <c r="B36" s="114">
        <v>444.61</v>
      </c>
      <c r="C36" s="13">
        <v>1330.74</v>
      </c>
      <c r="D36" s="103"/>
      <c r="E36" s="15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'Mar 20'!$O36+'Feb 20'!$P34</f>
        <v>6395</v>
      </c>
    </row>
    <row r="37" spans="1:16" x14ac:dyDescent="0.2">
      <c r="A37" s="22" t="s">
        <v>48</v>
      </c>
      <c r="B37" s="114">
        <v>444.61</v>
      </c>
      <c r="C37" s="13">
        <v>1330.74</v>
      </c>
      <c r="D37" s="105"/>
      <c r="E37" s="156">
        <v>244.46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2096.4699999999998</v>
      </c>
      <c r="P37" s="23">
        <f>'Mar 20'!$O37+'Feb 20'!$P35</f>
        <v>6504.1899999999987</v>
      </c>
    </row>
    <row r="38" spans="1:16" x14ac:dyDescent="0.2">
      <c r="A38" s="24" t="s">
        <v>49</v>
      </c>
      <c r="B38" s="114">
        <v>725.62</v>
      </c>
      <c r="C38" s="13">
        <v>1330.74</v>
      </c>
      <c r="D38" s="16">
        <v>599.72</v>
      </c>
      <c r="E38" s="111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2732.72</v>
      </c>
      <c r="P38" s="23">
        <f>'Mar 20'!$O38+'Feb 20'!$P36</f>
        <v>10017.709999999999</v>
      </c>
    </row>
    <row r="39" spans="1:16" x14ac:dyDescent="0.2">
      <c r="A39" s="22" t="s">
        <v>50</v>
      </c>
      <c r="B39" s="114">
        <v>544.15</v>
      </c>
      <c r="C39" s="13">
        <v>1330.74</v>
      </c>
      <c r="D39" s="13"/>
      <c r="E39" s="112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'Mar 20'!$O39+'Feb 20'!$P37</f>
        <v>8168.1399999999994</v>
      </c>
    </row>
    <row r="40" spans="1:16" x14ac:dyDescent="0.2">
      <c r="A40" s="24" t="s">
        <v>51</v>
      </c>
      <c r="B40" s="114">
        <v>528.84</v>
      </c>
      <c r="C40" s="13">
        <v>1330.74</v>
      </c>
      <c r="D40" s="96"/>
      <c r="E40" s="113">
        <f>250.68+474.22</f>
        <v>724.90000000000009</v>
      </c>
      <c r="F40" s="25">
        <f>2461.98+2727.13</f>
        <v>5189.1100000000006</v>
      </c>
      <c r="G40" s="25">
        <v>2299.8000000000002</v>
      </c>
      <c r="H40" s="25"/>
      <c r="I40" s="25"/>
      <c r="J40" s="25"/>
      <c r="K40" s="25"/>
      <c r="L40" s="25"/>
      <c r="M40" s="25"/>
      <c r="N40" s="13">
        <v>76.64</v>
      </c>
      <c r="O40" s="15">
        <f t="shared" si="0"/>
        <v>10150.029999999999</v>
      </c>
      <c r="P40" s="23">
        <f>'Mar 20'!$O40+'Feb 20'!$P38</f>
        <v>23789.599999999999</v>
      </c>
    </row>
    <row r="41" spans="1:16" x14ac:dyDescent="0.2">
      <c r="A41" s="22" t="s">
        <v>52</v>
      </c>
      <c r="B41" s="114">
        <v>444.61</v>
      </c>
      <c r="C41" s="13">
        <v>1330.74</v>
      </c>
      <c r="D41" s="94"/>
      <c r="E41" s="113"/>
      <c r="F41" s="97"/>
      <c r="G41" s="69"/>
      <c r="H41" s="69"/>
      <c r="I41" s="69"/>
      <c r="J41" s="69"/>
      <c r="K41" s="69"/>
      <c r="L41" s="69"/>
      <c r="M41" s="69"/>
      <c r="N41" s="13">
        <v>76.66</v>
      </c>
      <c r="O41" s="15">
        <f t="shared" si="0"/>
        <v>1852.01</v>
      </c>
      <c r="P41" s="23">
        <f>'Mar 20'!$O41+'Feb 20'!$P39</f>
        <v>6259.73</v>
      </c>
    </row>
    <row r="42" spans="1:16" x14ac:dyDescent="0.2">
      <c r="A42" s="168" t="s">
        <v>53</v>
      </c>
      <c r="B42" s="114">
        <v>444.61</v>
      </c>
      <c r="C42" s="13">
        <v>1330.74</v>
      </c>
      <c r="D42" s="69"/>
      <c r="E42" s="113"/>
      <c r="F42" s="69"/>
      <c r="G42" s="69"/>
      <c r="H42" s="69"/>
      <c r="I42" s="69"/>
      <c r="J42" s="69"/>
      <c r="K42" s="69"/>
      <c r="L42" s="69"/>
      <c r="M42" s="69"/>
      <c r="N42" s="13">
        <v>76.66</v>
      </c>
      <c r="O42" s="15">
        <f t="shared" si="0"/>
        <v>1852.01</v>
      </c>
      <c r="P42" s="23">
        <f>'Mar 20'!$O42+'Feb 20'!$P40</f>
        <v>6259.73</v>
      </c>
    </row>
    <row r="43" spans="1:16" x14ac:dyDescent="0.2">
      <c r="A43" s="82" t="s">
        <v>54</v>
      </c>
      <c r="B43" s="114">
        <v>459.93</v>
      </c>
      <c r="C43" s="13">
        <v>1330.74</v>
      </c>
      <c r="D43" s="69"/>
      <c r="E43" s="113">
        <v>228.34</v>
      </c>
      <c r="F43" s="69"/>
      <c r="G43" s="69"/>
      <c r="H43" s="69"/>
      <c r="I43" s="69"/>
      <c r="J43" s="69"/>
      <c r="K43" s="69"/>
      <c r="L43" s="69"/>
      <c r="M43" s="69"/>
      <c r="N43" s="13">
        <v>76.64</v>
      </c>
      <c r="O43" s="15">
        <f t="shared" si="0"/>
        <v>2095.65</v>
      </c>
      <c r="P43" s="23">
        <f>'Mar 20'!$O43+'Feb 20'!$P41</f>
        <v>8799.8000000000011</v>
      </c>
    </row>
    <row r="44" spans="1:16" ht="13.5" thickBot="1" x14ac:dyDescent="0.25">
      <c r="A44" s="95" t="s">
        <v>55</v>
      </c>
      <c r="B44" s="115">
        <v>643.69000000000005</v>
      </c>
      <c r="C44" s="13">
        <v>1330.74</v>
      </c>
      <c r="D44" s="93">
        <v>569.82000000000005</v>
      </c>
      <c r="E44" s="93">
        <f>352.53+483.48+300.32</f>
        <v>1136.33</v>
      </c>
      <c r="F44" s="93">
        <v>4026.14</v>
      </c>
      <c r="G44" s="93"/>
      <c r="H44" s="93">
        <v>459.96</v>
      </c>
      <c r="I44" s="93"/>
      <c r="J44" s="93"/>
      <c r="K44" s="93"/>
      <c r="L44" s="93"/>
      <c r="M44" s="93"/>
      <c r="N44" s="13">
        <v>76.64</v>
      </c>
      <c r="O44" s="15">
        <f t="shared" si="0"/>
        <v>8243.32</v>
      </c>
      <c r="P44" s="23">
        <f>'Mar 20'!$O44+'Feb 20'!$P42</f>
        <v>15880.41</v>
      </c>
    </row>
    <row r="45" spans="1:16" ht="14.25" thickTop="1" thickBot="1" x14ac:dyDescent="0.25">
      <c r="A45" s="77"/>
      <c r="B45" s="90">
        <f t="shared" ref="B45:P45" si="1">SUM(B3:B44)</f>
        <v>20463.500000000004</v>
      </c>
      <c r="C45" s="90">
        <f t="shared" si="1"/>
        <v>53761.89999999998</v>
      </c>
      <c r="D45" s="90">
        <f t="shared" si="1"/>
        <v>1578.2000000000003</v>
      </c>
      <c r="E45" s="90">
        <f t="shared" si="1"/>
        <v>4438.67</v>
      </c>
      <c r="F45" s="90">
        <f t="shared" si="1"/>
        <v>23079.97</v>
      </c>
      <c r="G45" s="90">
        <f t="shared" si="1"/>
        <v>2299.8000000000002</v>
      </c>
      <c r="H45" s="90">
        <f t="shared" si="1"/>
        <v>459.96</v>
      </c>
      <c r="I45" s="90">
        <f t="shared" si="1"/>
        <v>1379.88</v>
      </c>
      <c r="J45" s="90">
        <f t="shared" si="1"/>
        <v>1379.8799999999999</v>
      </c>
      <c r="K45" s="90">
        <f t="shared" si="1"/>
        <v>300</v>
      </c>
      <c r="L45" s="90">
        <f t="shared" si="1"/>
        <v>575.90000000000009</v>
      </c>
      <c r="M45" s="90">
        <f t="shared" si="1"/>
        <v>2500</v>
      </c>
      <c r="N45" s="90">
        <f t="shared" si="1"/>
        <v>3097.2399999999989</v>
      </c>
      <c r="O45" s="90">
        <f t="shared" si="1"/>
        <v>115314.9</v>
      </c>
      <c r="P45" s="76">
        <f t="shared" si="1"/>
        <v>344505.75999999989</v>
      </c>
    </row>
    <row r="46" spans="1:16" ht="13.5" thickTop="1" x14ac:dyDescent="0.2"/>
    <row r="47" spans="1:16" x14ac:dyDescent="0.2">
      <c r="C47" s="5"/>
      <c r="O47" s="5"/>
    </row>
    <row r="50" spans="3:5" x14ac:dyDescent="0.2">
      <c r="C50" s="5"/>
    </row>
    <row r="52" spans="3:5" x14ac:dyDescent="0.2">
      <c r="C52" s="86"/>
    </row>
    <row r="54" spans="3:5" x14ac:dyDescent="0.2">
      <c r="E54" s="5"/>
    </row>
    <row r="55" spans="3:5" x14ac:dyDescent="0.2">
      <c r="E55" s="5"/>
    </row>
    <row r="56" spans="3:5" x14ac:dyDescent="0.2">
      <c r="E56" s="5"/>
    </row>
    <row r="57" spans="3:5" x14ac:dyDescent="0.2">
      <c r="E57" s="5"/>
    </row>
    <row r="58" spans="3:5" x14ac:dyDescent="0.2">
      <c r="E58" s="5"/>
    </row>
    <row r="61" spans="3:5" x14ac:dyDescent="0.2">
      <c r="E61" s="5"/>
    </row>
    <row r="63" spans="3:5" x14ac:dyDescent="0.2">
      <c r="E63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4" zoomScale="84" zoomScaleNormal="84" workbookViewId="0">
      <pane xSplit="1" topLeftCell="B1" activePane="topRight" state="frozen"/>
      <selection pane="topRight" activeCell="L43" sqref="L43"/>
    </sheetView>
  </sheetViews>
  <sheetFormatPr defaultColWidth="12.7109375" defaultRowHeight="12.75" x14ac:dyDescent="0.2"/>
  <cols>
    <col min="1" max="1" width="21" bestFit="1" customWidth="1"/>
    <col min="2" max="2" width="12.42578125" customWidth="1"/>
    <col min="3" max="3" width="17.28515625" bestFit="1" customWidth="1"/>
    <col min="4" max="4" width="12" bestFit="1" customWidth="1"/>
    <col min="5" max="5" width="10.28515625" bestFit="1" customWidth="1"/>
    <col min="6" max="6" width="12" customWidth="1"/>
    <col min="7" max="7" width="18.28515625" customWidth="1"/>
    <col min="8" max="8" width="14.85546875" customWidth="1"/>
    <col min="9" max="9" width="10.5703125" bestFit="1" customWidth="1"/>
    <col min="10" max="10" width="14" customWidth="1"/>
    <col min="11" max="11" width="10.5703125" customWidth="1"/>
    <col min="12" max="12" width="13.42578125" customWidth="1"/>
    <col min="13" max="14" width="14.140625" customWidth="1"/>
    <col min="15" max="15" width="11.85546875" customWidth="1"/>
  </cols>
  <sheetData>
    <row r="1" spans="1:18" ht="18" x14ac:dyDescent="0.25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64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3"/>
      <c r="E3" s="153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'Apr 20'!$O3+'Mar 20'!$P3</f>
        <v>8111.74</v>
      </c>
    </row>
    <row r="4" spans="1:18" s="66" customFormat="1" x14ac:dyDescent="0.2">
      <c r="A4" s="24" t="s">
        <v>17</v>
      </c>
      <c r="B4" s="114">
        <v>444.61</v>
      </c>
      <c r="C4" s="13">
        <v>1330.74</v>
      </c>
      <c r="D4" s="16"/>
      <c r="E4" s="158">
        <v>418.99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2270.98</v>
      </c>
      <c r="P4" s="23">
        <f>'Apr 20'!$O4+'Mar 20'!$P4</f>
        <v>9970.4499999999989</v>
      </c>
    </row>
    <row r="5" spans="1:18" s="66" customFormat="1" x14ac:dyDescent="0.2">
      <c r="A5" s="24" t="s">
        <v>18</v>
      </c>
      <c r="B5" s="114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'Apr 20'!$O5+'Mar 20'!$P5</f>
        <v>10763.83</v>
      </c>
    </row>
    <row r="6" spans="1:18" x14ac:dyDescent="0.2">
      <c r="A6" s="22" t="s">
        <v>19</v>
      </c>
      <c r="B6" s="114">
        <v>444.61</v>
      </c>
      <c r="C6" s="13">
        <v>1330.74</v>
      </c>
      <c r="D6" s="13"/>
      <c r="E6" s="14"/>
      <c r="F6" s="13">
        <v>2025.95</v>
      </c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5257.8200000000006</v>
      </c>
      <c r="P6" s="23">
        <f>'Apr 20'!$O6+'Mar 20'!$P6</f>
        <v>16347.060000000001</v>
      </c>
    </row>
    <row r="7" spans="1:18" x14ac:dyDescent="0.2">
      <c r="A7" s="24" t="s">
        <v>20</v>
      </c>
      <c r="B7" s="114">
        <v>666.67</v>
      </c>
      <c r="C7" s="13">
        <v>1330.74</v>
      </c>
      <c r="D7" s="16"/>
      <c r="E7" s="17">
        <v>293.81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2367.8599999999997</v>
      </c>
      <c r="P7" s="23">
        <f>'Apr 20'!$O7+'Mar 20'!$P7</f>
        <v>16792.8</v>
      </c>
    </row>
    <row r="8" spans="1:18" x14ac:dyDescent="0.2">
      <c r="A8" s="24" t="s">
        <v>21</v>
      </c>
      <c r="B8" s="114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'Apr 20'!$O8+'Mar 20'!$P8</f>
        <v>8111.65</v>
      </c>
    </row>
    <row r="9" spans="1:18" s="66" customFormat="1" x14ac:dyDescent="0.2">
      <c r="A9" s="22" t="s">
        <v>22</v>
      </c>
      <c r="B9" s="114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'Apr 20'!$O9+'Mar 20'!$P9</f>
        <v>8206.31</v>
      </c>
    </row>
    <row r="10" spans="1:18" s="64" customFormat="1" x14ac:dyDescent="0.2">
      <c r="A10" s="24" t="s">
        <v>23</v>
      </c>
      <c r="B10" s="114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>
        <v>119.55</v>
      </c>
      <c r="M10" s="16"/>
      <c r="N10" s="13">
        <v>76.64</v>
      </c>
      <c r="O10" s="15">
        <f t="shared" si="0"/>
        <v>1971.54</v>
      </c>
      <c r="P10" s="23">
        <f>'Apr 20'!$O10+'Mar 20'!$P10</f>
        <v>7382.55</v>
      </c>
    </row>
    <row r="11" spans="1:18" s="66" customFormat="1" x14ac:dyDescent="0.2">
      <c r="A11" s="22" t="s">
        <v>24</v>
      </c>
      <c r="B11" s="114">
        <v>590.1</v>
      </c>
      <c r="C11" s="13">
        <v>1330.74</v>
      </c>
      <c r="D11" s="13"/>
      <c r="E11" s="110">
        <v>403.76</v>
      </c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2861.2000000000003</v>
      </c>
      <c r="P11" s="23">
        <f>'Apr 20'!$O11+'Mar 20'!$P11</f>
        <v>11766.910000000002</v>
      </c>
    </row>
    <row r="12" spans="1:18" x14ac:dyDescent="0.2">
      <c r="A12" s="22" t="s">
        <v>25</v>
      </c>
      <c r="B12" s="114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'Apr 20'!$O12+'Mar 20'!$P12</f>
        <v>8142.38</v>
      </c>
    </row>
    <row r="13" spans="1:18" s="66" customFormat="1" ht="13.5" customHeight="1" x14ac:dyDescent="0.2">
      <c r="A13" s="24" t="s">
        <v>26</v>
      </c>
      <c r="B13" s="114">
        <v>746.29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3">
        <f>'Apr 20'!$O13+'Mar 20'!$P13</f>
        <v>11413.9</v>
      </c>
    </row>
    <row r="14" spans="1:18" x14ac:dyDescent="0.2">
      <c r="A14" s="22" t="s">
        <v>27</v>
      </c>
      <c r="B14" s="114">
        <v>749.24</v>
      </c>
      <c r="C14" s="13">
        <v>1330.74</v>
      </c>
      <c r="D14" s="16">
        <v>599.70000000000005</v>
      </c>
      <c r="E14" s="158">
        <f>482.13+291.94+331.4</f>
        <v>1105.4699999999998</v>
      </c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3861.79</v>
      </c>
      <c r="P14" s="23">
        <f>'Apr 20'!$O14+'Mar 20'!$P14</f>
        <v>12821.830000000002</v>
      </c>
    </row>
    <row r="15" spans="1:18" s="66" customFormat="1" x14ac:dyDescent="0.2">
      <c r="A15" s="24" t="s">
        <v>28</v>
      </c>
      <c r="B15" s="114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'Apr 20'!$O15+'Mar 20'!$P15</f>
        <v>8466.75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'Apr 20'!$O16+'Mar 20'!$P16</f>
        <v>8540.4500000000007</v>
      </c>
    </row>
    <row r="17" spans="1:16" s="66" customFormat="1" x14ac:dyDescent="0.2">
      <c r="A17" s="22" t="s">
        <v>30</v>
      </c>
      <c r="B17" s="114">
        <v>444.61</v>
      </c>
      <c r="C17" s="13">
        <v>1330.74</v>
      </c>
      <c r="D17" s="16"/>
      <c r="E17" s="157">
        <v>359.26</v>
      </c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2211.2699999999995</v>
      </c>
      <c r="P17" s="23">
        <f>'Apr 20'!$O17+'Mar 20'!$P17</f>
        <v>12555.759999999998</v>
      </c>
    </row>
    <row r="18" spans="1:16" x14ac:dyDescent="0.2">
      <c r="A18" s="22" t="s">
        <v>31</v>
      </c>
      <c r="B18" s="114">
        <v>444.61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'Apr 20'!$O18+'Mar 20'!$P18</f>
        <v>9203.7999999999993</v>
      </c>
    </row>
    <row r="19" spans="1:16" s="66" customFormat="1" x14ac:dyDescent="0.2">
      <c r="A19" s="22" t="s">
        <v>32</v>
      </c>
      <c r="B19" s="114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'Apr 20'!$O19+'Mar 20'!$P19</f>
        <v>2930.41</v>
      </c>
    </row>
    <row r="20" spans="1:16" x14ac:dyDescent="0.2">
      <c r="A20" s="24" t="s">
        <v>33</v>
      </c>
      <c r="B20" s="114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3">
        <f>'Apr 20'!$O20+'Mar 20'!$P20</f>
        <v>16677.650000000001</v>
      </c>
    </row>
    <row r="21" spans="1:16" s="66" customFormat="1" x14ac:dyDescent="0.2">
      <c r="A21" s="22" t="s">
        <v>34</v>
      </c>
      <c r="B21" s="114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'Apr 20'!$O21+'Mar 20'!$P21</f>
        <v>8633.2199999999993</v>
      </c>
    </row>
    <row r="22" spans="1:16" x14ac:dyDescent="0.2">
      <c r="A22" s="22" t="s">
        <v>35</v>
      </c>
      <c r="B22" s="114">
        <v>444.61</v>
      </c>
      <c r="C22" s="13">
        <v>1330.74</v>
      </c>
      <c r="D22" s="13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'Apr 20'!$O22+'Mar 20'!$P22</f>
        <v>10453.719999999999</v>
      </c>
    </row>
    <row r="23" spans="1:16" s="66" customFormat="1" x14ac:dyDescent="0.2">
      <c r="A23" s="22" t="s">
        <v>36</v>
      </c>
      <c r="B23" s="114">
        <v>444.61</v>
      </c>
      <c r="C23" s="13">
        <v>1330.74</v>
      </c>
      <c r="D23" s="16"/>
      <c r="E23" s="153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'Apr 20'!$O23+'Mar 20'!$P23</f>
        <v>11508.849999999999</v>
      </c>
    </row>
    <row r="24" spans="1:16" s="66" customFormat="1" x14ac:dyDescent="0.2">
      <c r="A24" s="22" t="s">
        <v>60</v>
      </c>
      <c r="B24" s="114">
        <v>444.61</v>
      </c>
      <c r="C24" s="13">
        <v>1330.74</v>
      </c>
      <c r="D24" s="16"/>
      <c r="E24" s="153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3">
        <f>'Apr 20'!$O24+'Mar 20'!$P24</f>
        <v>4059.11</v>
      </c>
    </row>
    <row r="25" spans="1:16" x14ac:dyDescent="0.2">
      <c r="A25" s="24" t="s">
        <v>37</v>
      </c>
      <c r="B25" s="114">
        <v>459.93</v>
      </c>
      <c r="C25" s="13">
        <v>1330.74</v>
      </c>
      <c r="D25" s="13"/>
      <c r="E25" s="17"/>
      <c r="F25" s="13">
        <v>3611.26</v>
      </c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5478.5700000000006</v>
      </c>
      <c r="P25" s="23">
        <f>'Apr 20'!$O25+'Mar 20'!$P25</f>
        <v>11682.130000000001</v>
      </c>
    </row>
    <row r="26" spans="1:16" s="66" customFormat="1" x14ac:dyDescent="0.2">
      <c r="A26" s="22" t="s">
        <v>38</v>
      </c>
      <c r="B26" s="114">
        <v>444.61</v>
      </c>
      <c r="C26" s="13">
        <v>1330.74</v>
      </c>
      <c r="D26" s="16"/>
      <c r="E26" s="14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'Apr 20'!$O26+'Mar 20'!$P26</f>
        <v>9248.8599999999988</v>
      </c>
    </row>
    <row r="27" spans="1:16" s="66" customFormat="1" x14ac:dyDescent="0.2">
      <c r="A27" s="22" t="s">
        <v>61</v>
      </c>
      <c r="B27" s="114">
        <v>551.80999999999995</v>
      </c>
      <c r="C27" s="13">
        <v>1330.74</v>
      </c>
      <c r="D27" s="16"/>
      <c r="E27" s="14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3">
        <f>'Apr 20'!$O27+'Mar 20'!$P27</f>
        <v>4291.1200000000008</v>
      </c>
    </row>
    <row r="28" spans="1:16" x14ac:dyDescent="0.2">
      <c r="A28" s="22" t="s">
        <v>39</v>
      </c>
      <c r="B28" s="114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3">
        <f>'Apr 20'!$O28+'Mar 20'!$P28</f>
        <v>3436.79</v>
      </c>
    </row>
    <row r="29" spans="1:16" s="66" customFormat="1" x14ac:dyDescent="0.2">
      <c r="A29" s="22" t="s">
        <v>40</v>
      </c>
      <c r="B29" s="114">
        <v>444.61</v>
      </c>
      <c r="C29" s="13">
        <v>1330.74</v>
      </c>
      <c r="D29" s="13"/>
      <c r="E29" s="14"/>
      <c r="F29" s="14">
        <v>1983.1</v>
      </c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3835.1099999999997</v>
      </c>
      <c r="P29" s="23">
        <f>'Apr 20'!$O29+'Mar 20'!$P29</f>
        <v>10094.84</v>
      </c>
    </row>
    <row r="30" spans="1:16" s="64" customFormat="1" x14ac:dyDescent="0.2">
      <c r="A30" s="24" t="s">
        <v>41</v>
      </c>
      <c r="B30" s="114">
        <v>444.61</v>
      </c>
      <c r="C30" s="13">
        <v>1330.74</v>
      </c>
      <c r="D30" s="16"/>
      <c r="E30" s="14">
        <f>243.57+269.54</f>
        <v>513.11</v>
      </c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2865.1</v>
      </c>
      <c r="P30" s="23">
        <f>'Apr 20'!$O30+'Mar 20'!$P30</f>
        <v>13351.890000000001</v>
      </c>
    </row>
    <row r="31" spans="1:16" s="66" customFormat="1" x14ac:dyDescent="0.2">
      <c r="A31" s="24" t="s">
        <v>42</v>
      </c>
      <c r="B31" s="114">
        <v>444.61</v>
      </c>
      <c r="C31" s="13">
        <v>1330.74</v>
      </c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1852.01</v>
      </c>
      <c r="P31" s="23">
        <f>'Apr 20'!$O31+'Mar 20'!$P31</f>
        <v>11153.65</v>
      </c>
    </row>
    <row r="32" spans="1:16" s="64" customFormat="1" x14ac:dyDescent="0.2">
      <c r="A32" s="22" t="s">
        <v>43</v>
      </c>
      <c r="B32" s="114">
        <v>666.67</v>
      </c>
      <c r="C32" s="13">
        <v>1330.74</v>
      </c>
      <c r="D32" s="19"/>
      <c r="E32" s="14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'Apr 20'!$O32+'Mar 20'!$P32</f>
        <v>9274.8999999999978</v>
      </c>
    </row>
    <row r="33" spans="1:16" s="66" customFormat="1" x14ac:dyDescent="0.2">
      <c r="A33" s="24" t="s">
        <v>44</v>
      </c>
      <c r="B33" s="114">
        <v>659.01</v>
      </c>
      <c r="C33" s="13">
        <v>1330.74</v>
      </c>
      <c r="D33" s="13"/>
      <c r="E33" s="17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'Apr 20'!$O33+'Mar 20'!$P33</f>
        <v>10552.989999999998</v>
      </c>
    </row>
    <row r="34" spans="1:16" s="64" customFormat="1" x14ac:dyDescent="0.2">
      <c r="A34" s="22" t="s">
        <v>45</v>
      </c>
      <c r="B34" s="114">
        <v>482.9</v>
      </c>
      <c r="C34" s="13">
        <v>1330.74</v>
      </c>
      <c r="D34" s="16"/>
      <c r="E34" s="153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'Apr 20'!$O34+'Mar 20'!$P34</f>
        <v>8264.9</v>
      </c>
    </row>
    <row r="35" spans="1:16" s="66" customFormat="1" x14ac:dyDescent="0.2">
      <c r="A35" s="22" t="s">
        <v>46</v>
      </c>
      <c r="B35" s="114">
        <v>707.9</v>
      </c>
      <c r="C35" s="13">
        <v>1330.74</v>
      </c>
      <c r="D35" s="13"/>
      <c r="E35" s="17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3">
        <f>'Apr 20'!$O35+'Mar 20'!$P35</f>
        <v>14104.789999999999</v>
      </c>
    </row>
    <row r="36" spans="1:16" s="66" customFormat="1" x14ac:dyDescent="0.2">
      <c r="A36" s="22" t="s">
        <v>47</v>
      </c>
      <c r="B36" s="114">
        <v>444.61</v>
      </c>
      <c r="C36" s="13">
        <v>1330.74</v>
      </c>
      <c r="D36" s="16"/>
      <c r="E36" s="14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'Apr 20'!$O36+'Mar 20'!$P36</f>
        <v>8246.99</v>
      </c>
    </row>
    <row r="37" spans="1:16" s="64" customFormat="1" x14ac:dyDescent="0.2">
      <c r="A37" s="22" t="s">
        <v>48</v>
      </c>
      <c r="B37" s="114">
        <v>444.61</v>
      </c>
      <c r="C37" s="13">
        <v>1330.74</v>
      </c>
      <c r="D37" s="13"/>
      <c r="E37" s="158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1852.01</v>
      </c>
      <c r="P37" s="23">
        <f>'Apr 20'!$O37+'Mar 20'!$P37</f>
        <v>8356.1999999999989</v>
      </c>
    </row>
    <row r="38" spans="1:16" s="66" customFormat="1" x14ac:dyDescent="0.2">
      <c r="A38" s="24" t="s">
        <v>49</v>
      </c>
      <c r="B38" s="114">
        <v>725.62</v>
      </c>
      <c r="C38" s="13">
        <v>1330.74</v>
      </c>
      <c r="D38" s="16"/>
      <c r="E38" s="98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3">
        <f>'Apr 20'!$O38+'Mar 20'!$P38</f>
        <v>12150.71</v>
      </c>
    </row>
    <row r="39" spans="1:16" s="64" customFormat="1" x14ac:dyDescent="0.2">
      <c r="A39" s="22" t="s">
        <v>50</v>
      </c>
      <c r="B39" s="114">
        <v>544.15</v>
      </c>
      <c r="C39" s="13">
        <v>1330.74</v>
      </c>
      <c r="D39" s="13"/>
      <c r="E39" s="69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'Apr 20'!$O39+'Mar 20'!$P39</f>
        <v>10579.63</v>
      </c>
    </row>
    <row r="40" spans="1:16" s="66" customFormat="1" x14ac:dyDescent="0.2">
      <c r="A40" s="24" t="s">
        <v>51</v>
      </c>
      <c r="B40" s="114">
        <v>528.84</v>
      </c>
      <c r="C40" s="13">
        <v>1330.74</v>
      </c>
      <c r="D40" s="96"/>
      <c r="E40" s="68"/>
      <c r="F40" s="25">
        <v>889.66</v>
      </c>
      <c r="G40" s="25">
        <v>2299.8000000000002</v>
      </c>
      <c r="H40" s="25"/>
      <c r="I40" s="25"/>
      <c r="J40" s="25"/>
      <c r="K40" s="25">
        <v>150</v>
      </c>
      <c r="L40" s="25">
        <v>361.39</v>
      </c>
      <c r="M40" s="25"/>
      <c r="N40" s="13">
        <v>76.64</v>
      </c>
      <c r="O40" s="15">
        <f t="shared" si="0"/>
        <v>5637.0700000000006</v>
      </c>
      <c r="P40" s="23">
        <f>'Apr 20'!$O40+'Mar 20'!$P40</f>
        <v>29426.67</v>
      </c>
    </row>
    <row r="41" spans="1:16" s="64" customFormat="1" x14ac:dyDescent="0.2">
      <c r="A41" s="22" t="s">
        <v>52</v>
      </c>
      <c r="B41" s="114">
        <v>444.61</v>
      </c>
      <c r="C41" s="13">
        <v>1330.74</v>
      </c>
      <c r="D41" s="94"/>
      <c r="E41" s="94">
        <v>358.51</v>
      </c>
      <c r="F41" s="97"/>
      <c r="G41" s="69"/>
      <c r="H41" s="69"/>
      <c r="I41" s="69"/>
      <c r="J41" s="69"/>
      <c r="K41" s="69"/>
      <c r="L41" s="69"/>
      <c r="M41" s="69"/>
      <c r="N41" s="13">
        <v>76.66</v>
      </c>
      <c r="O41" s="15">
        <f t="shared" si="0"/>
        <v>2210.5199999999995</v>
      </c>
      <c r="P41" s="23">
        <f>'Apr 20'!$O41+'Mar 20'!$P41</f>
        <v>8470.25</v>
      </c>
    </row>
    <row r="42" spans="1:16" s="66" customFormat="1" x14ac:dyDescent="0.2">
      <c r="A42" s="168" t="s">
        <v>53</v>
      </c>
      <c r="B42" s="114">
        <v>444.61</v>
      </c>
      <c r="C42" s="13">
        <v>1330.74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13">
        <v>76.66</v>
      </c>
      <c r="O42" s="15">
        <f t="shared" si="0"/>
        <v>1852.01</v>
      </c>
      <c r="P42" s="23">
        <f>'Apr 20'!$O42+'Mar 20'!$P42</f>
        <v>8111.74</v>
      </c>
    </row>
    <row r="43" spans="1:16" s="64" customFormat="1" x14ac:dyDescent="0.2">
      <c r="A43" s="82" t="s">
        <v>54</v>
      </c>
      <c r="B43" s="114">
        <v>459.93</v>
      </c>
      <c r="C43" s="13">
        <v>1330.74</v>
      </c>
      <c r="D43" s="69"/>
      <c r="E43" s="114">
        <v>388.53</v>
      </c>
      <c r="F43" s="69"/>
      <c r="G43" s="69"/>
      <c r="H43" s="69"/>
      <c r="I43" s="69"/>
      <c r="J43" s="69"/>
      <c r="K43" s="69"/>
      <c r="L43" s="69">
        <v>81.069999999999993</v>
      </c>
      <c r="M43" s="69"/>
      <c r="N43" s="13">
        <v>76.64</v>
      </c>
      <c r="O43" s="15">
        <f t="shared" si="0"/>
        <v>2336.91</v>
      </c>
      <c r="P43" s="23">
        <f>'Apr 20'!$O43+'Mar 20'!$P43</f>
        <v>11136.710000000001</v>
      </c>
    </row>
    <row r="44" spans="1:16" s="66" customFormat="1" ht="13.5" thickBot="1" x14ac:dyDescent="0.25">
      <c r="A44" s="95" t="s">
        <v>55</v>
      </c>
      <c r="B44" s="114">
        <v>643.69000000000005</v>
      </c>
      <c r="C44" s="13">
        <v>1330.74</v>
      </c>
      <c r="D44" s="93"/>
      <c r="F44" s="93"/>
      <c r="G44" s="93"/>
      <c r="H44" s="93">
        <v>459.96</v>
      </c>
      <c r="I44" s="93"/>
      <c r="J44" s="93"/>
      <c r="K44" s="93"/>
      <c r="L44" s="93"/>
      <c r="M44" s="93"/>
      <c r="N44" s="13">
        <v>76.64</v>
      </c>
      <c r="O44" s="15">
        <f t="shared" si="0"/>
        <v>2511.0299999999997</v>
      </c>
      <c r="P44" s="23">
        <f>'Apr 20'!$O44+'Mar 20'!$P44</f>
        <v>18391.439999999999</v>
      </c>
    </row>
    <row r="45" spans="1:16" ht="14.25" thickTop="1" thickBot="1" x14ac:dyDescent="0.25">
      <c r="A45" s="79"/>
      <c r="B45" s="115">
        <f>SUM(B3:B44)</f>
        <v>20703.850000000002</v>
      </c>
      <c r="C45" s="80">
        <f>SUM(C3:C44)</f>
        <v>53229.599999999984</v>
      </c>
      <c r="D45" s="80">
        <f>SUM(D3:D44)</f>
        <v>599.70000000000005</v>
      </c>
      <c r="E45" s="81">
        <f>SUM(E3:E43)</f>
        <v>3841.4399999999996</v>
      </c>
      <c r="F45" s="81">
        <f>SUM(F3:F43)</f>
        <v>8509.9699999999993</v>
      </c>
      <c r="G45" s="80">
        <f>SUM(G3:G44)</f>
        <v>2299.8000000000002</v>
      </c>
      <c r="H45" s="80">
        <f>SUM(H3:H44)</f>
        <v>459.96</v>
      </c>
      <c r="I45" s="80">
        <f>SUM(I3:I44)</f>
        <v>1379.88</v>
      </c>
      <c r="J45" s="80">
        <f>SUM(J3:J44)</f>
        <v>1379.8799999999999</v>
      </c>
      <c r="K45" s="80">
        <f>SUM(K3:K44)</f>
        <v>150</v>
      </c>
      <c r="L45" s="80">
        <f>SUM(L4:L44)</f>
        <v>562.01</v>
      </c>
      <c r="M45" s="80">
        <f>SUM(M3:M44)</f>
        <v>2500</v>
      </c>
      <c r="N45" s="80">
        <f>SUM(N3:N44)</f>
        <v>3066.4799999999991</v>
      </c>
      <c r="O45" s="80">
        <f>SUM(O3:O44)</f>
        <v>98682.57</v>
      </c>
      <c r="P45" s="80">
        <f>SUM(P3:P44)</f>
        <v>443188.33000000007</v>
      </c>
    </row>
    <row r="46" spans="1:16" ht="13.5" thickTop="1" x14ac:dyDescent="0.2">
      <c r="B46" s="116"/>
    </row>
    <row r="47" spans="1:16" x14ac:dyDescent="0.2">
      <c r="B47" s="116"/>
    </row>
    <row r="48" spans="1:16" x14ac:dyDescent="0.2">
      <c r="B48" s="116"/>
    </row>
    <row r="49" spans="2:2" x14ac:dyDescent="0.2">
      <c r="B49" s="5"/>
    </row>
    <row r="50" spans="2:2" x14ac:dyDescent="0.2">
      <c r="B50" s="116"/>
    </row>
    <row r="51" spans="2:2" x14ac:dyDescent="0.2">
      <c r="B51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57" firstPageNumber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4" zoomScaleNormal="84" workbookViewId="0">
      <pane xSplit="1" topLeftCell="B1" activePane="topRight" state="frozen"/>
      <selection pane="topRight" activeCell="V22" sqref="V22"/>
    </sheetView>
  </sheetViews>
  <sheetFormatPr defaultColWidth="12.7109375" defaultRowHeight="12.75" x14ac:dyDescent="0.2"/>
  <cols>
    <col min="1" max="1" width="18.85546875" bestFit="1" customWidth="1"/>
    <col min="2" max="2" width="12.28515625" customWidth="1"/>
    <col min="3" max="3" width="16.5703125" bestFit="1" customWidth="1"/>
    <col min="4" max="4" width="11.42578125" bestFit="1" customWidth="1"/>
    <col min="5" max="5" width="9.5703125" bestFit="1" customWidth="1"/>
    <col min="6" max="6" width="9.8554687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2" customWidth="1"/>
  </cols>
  <sheetData>
    <row r="1" spans="1:18" ht="18" x14ac:dyDescent="0.2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2" t="s">
        <v>66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67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'May 20'!$O3+'Apr 20'!$P3</f>
        <v>9963.75</v>
      </c>
    </row>
    <row r="4" spans="1:18" s="66" customFormat="1" x14ac:dyDescent="0.2">
      <c r="A4" s="24" t="s">
        <v>17</v>
      </c>
      <c r="B4" s="114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3">
        <f>'May 20'!$O4+'Apr 20'!$P4</f>
        <v>11822.439999999999</v>
      </c>
    </row>
    <row r="5" spans="1:18" s="66" customFormat="1" x14ac:dyDescent="0.2">
      <c r="A5" s="24" t="s">
        <v>18</v>
      </c>
      <c r="B5" s="114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'May 20'!$O5+'Apr 20'!$P5</f>
        <v>12638.82</v>
      </c>
    </row>
    <row r="6" spans="1:18" x14ac:dyDescent="0.2">
      <c r="A6" s="22" t="s">
        <v>19</v>
      </c>
      <c r="B6" s="114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'May 20'!$O6+'Apr 20'!$P6</f>
        <v>19578.93</v>
      </c>
    </row>
    <row r="7" spans="1:18" x14ac:dyDescent="0.2">
      <c r="A7" s="24" t="s">
        <v>20</v>
      </c>
      <c r="B7" s="114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2074.0499999999997</v>
      </c>
      <c r="P7" s="23">
        <f>'May 20'!$O7+'Apr 20'!$P7</f>
        <v>18866.849999999999</v>
      </c>
    </row>
    <row r="8" spans="1:18" s="67" customFormat="1" x14ac:dyDescent="0.2">
      <c r="A8" s="24" t="s">
        <v>21</v>
      </c>
      <c r="B8" s="114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'May 20'!$O8+'Apr 20'!$P8</f>
        <v>9963.64</v>
      </c>
    </row>
    <row r="9" spans="1:18" s="66" customFormat="1" x14ac:dyDescent="0.2">
      <c r="A9" s="22" t="s">
        <v>22</v>
      </c>
      <c r="B9" s="114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'May 20'!$O9+'Apr 20'!$P9</f>
        <v>10203.81</v>
      </c>
    </row>
    <row r="10" spans="1:18" s="67" customFormat="1" x14ac:dyDescent="0.2">
      <c r="A10" s="24" t="s">
        <v>23</v>
      </c>
      <c r="B10" s="114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3">
        <f>'May 20'!$O10+'Apr 20'!$P10</f>
        <v>9234.5400000000009</v>
      </c>
    </row>
    <row r="11" spans="1:18" s="66" customFormat="1" x14ac:dyDescent="0.2">
      <c r="A11" s="22" t="s">
        <v>24</v>
      </c>
      <c r="B11" s="114">
        <v>590.1</v>
      </c>
      <c r="C11" s="13">
        <v>1330.74</v>
      </c>
      <c r="D11" s="13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'May 20'!$O11+'Apr 20'!$P11</f>
        <v>14224.350000000002</v>
      </c>
    </row>
    <row r="12" spans="1:18" s="67" customFormat="1" x14ac:dyDescent="0.2">
      <c r="A12" s="22" t="s">
        <v>25</v>
      </c>
      <c r="B12" s="114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'May 20'!$O12+'Apr 20'!$P12</f>
        <v>10002.049999999999</v>
      </c>
    </row>
    <row r="13" spans="1:18" s="66" customFormat="1" x14ac:dyDescent="0.2">
      <c r="A13" s="24" t="s">
        <v>26</v>
      </c>
      <c r="B13" s="114">
        <v>746.29</v>
      </c>
      <c r="C13" s="13">
        <v>1330.74</v>
      </c>
      <c r="D13" s="13">
        <f>599.65+599.27</f>
        <v>1198.92</v>
      </c>
      <c r="E13" s="153">
        <v>465.57</v>
      </c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3818.16</v>
      </c>
      <c r="P13" s="23">
        <f>'May 20'!$O13+'Apr 20'!$P13</f>
        <v>15232.06</v>
      </c>
    </row>
    <row r="14" spans="1:18" x14ac:dyDescent="0.2">
      <c r="A14" s="22" t="s">
        <v>27</v>
      </c>
      <c r="B14" s="114">
        <v>749.24</v>
      </c>
      <c r="C14" s="13">
        <v>1330.74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3">
        <f>'May 20'!$O14+'Apr 20'!$P14</f>
        <v>14978.45</v>
      </c>
    </row>
    <row r="15" spans="1:18" s="66" customFormat="1" x14ac:dyDescent="0.2">
      <c r="A15" s="24" t="s">
        <v>28</v>
      </c>
      <c r="B15" s="114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'May 20'!$O15+'Apr 20'!$P15</f>
        <v>10318.76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'May 20'!$O16+'Apr 20'!$P16</f>
        <v>10499.640000000001</v>
      </c>
    </row>
    <row r="17" spans="1:16" s="66" customFormat="1" x14ac:dyDescent="0.2">
      <c r="A17" s="22" t="s">
        <v>30</v>
      </c>
      <c r="B17" s="114">
        <v>444.61</v>
      </c>
      <c r="C17" s="13">
        <v>1330.74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3">
        <f>'May 20'!$O17+'Apr 20'!$P17</f>
        <v>14407.769999999999</v>
      </c>
    </row>
    <row r="18" spans="1:16" s="67" customFormat="1" x14ac:dyDescent="0.2">
      <c r="A18" s="22" t="s">
        <v>31</v>
      </c>
      <c r="B18" s="114">
        <v>444.61</v>
      </c>
      <c r="C18" s="13">
        <v>1330.74</v>
      </c>
      <c r="D18" s="13"/>
      <c r="E18" s="14"/>
      <c r="F18" s="13"/>
      <c r="G18" s="13"/>
      <c r="H18" s="16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'May 20'!$O18+'Apr 20'!$P18</f>
        <v>11055.81</v>
      </c>
    </row>
    <row r="19" spans="1:16" s="66" customFormat="1" x14ac:dyDescent="0.2">
      <c r="A19" s="22" t="s">
        <v>32</v>
      </c>
      <c r="B19" s="114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'May 20'!$O19+'Apr 20'!$P19</f>
        <v>2930.41</v>
      </c>
    </row>
    <row r="20" spans="1:16" x14ac:dyDescent="0.2">
      <c r="A20" s="24" t="s">
        <v>33</v>
      </c>
      <c r="B20" s="114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3">
        <f>'May 20'!$O20+'Apr 20'!$P20</f>
        <v>19029.64</v>
      </c>
    </row>
    <row r="21" spans="1:16" s="66" customFormat="1" x14ac:dyDescent="0.2">
      <c r="A21" s="22" t="s">
        <v>34</v>
      </c>
      <c r="B21" s="114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'May 20'!$O21+'Apr 20'!$P21</f>
        <v>10607.73</v>
      </c>
    </row>
    <row r="22" spans="1:16" x14ac:dyDescent="0.2">
      <c r="A22" s="22" t="s">
        <v>35</v>
      </c>
      <c r="B22" s="114">
        <v>444.61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'May 20'!$O22+'Apr 20'!$P22</f>
        <v>12805.73</v>
      </c>
    </row>
    <row r="23" spans="1:16" s="66" customFormat="1" x14ac:dyDescent="0.2">
      <c r="A23" s="22" t="s">
        <v>36</v>
      </c>
      <c r="B23" s="114">
        <v>444.61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'May 20'!$O23+'Apr 20'!$P23</f>
        <v>13360.859999999999</v>
      </c>
    </row>
    <row r="24" spans="1:16" s="66" customFormat="1" x14ac:dyDescent="0.2">
      <c r="A24" s="22" t="s">
        <v>60</v>
      </c>
      <c r="B24" s="114">
        <v>444.61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3">
        <f>'May 20'!$O24+'Apr 20'!$P24</f>
        <v>5911.38</v>
      </c>
    </row>
    <row r="25" spans="1:16" x14ac:dyDescent="0.2">
      <c r="A25" s="24" t="s">
        <v>37</v>
      </c>
      <c r="B25" s="114">
        <v>459.93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3">
        <f>'May 20'!$O25+'Apr 20'!$P25</f>
        <v>13549.44</v>
      </c>
    </row>
    <row r="26" spans="1:16" s="66" customFormat="1" x14ac:dyDescent="0.2">
      <c r="A26" s="22" t="s">
        <v>38</v>
      </c>
      <c r="B26" s="114">
        <v>444.61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'May 20'!$O26+'Apr 20'!$P26</f>
        <v>11100.849999999999</v>
      </c>
    </row>
    <row r="27" spans="1:16" s="66" customFormat="1" x14ac:dyDescent="0.2">
      <c r="A27" s="22" t="s">
        <v>61</v>
      </c>
      <c r="B27" s="114">
        <v>551.80999999999995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3">
        <f>'May 20'!$O27+'Apr 20'!$P27</f>
        <v>6250.5900000000011</v>
      </c>
    </row>
    <row r="28" spans="1:16" x14ac:dyDescent="0.2">
      <c r="A28" s="22" t="s">
        <v>39</v>
      </c>
      <c r="B28" s="114">
        <v>0</v>
      </c>
      <c r="C28" s="13">
        <v>0</v>
      </c>
      <c r="D28" s="13"/>
      <c r="E28" s="14"/>
      <c r="F28" s="13"/>
      <c r="G28" s="13"/>
      <c r="H28" s="13"/>
      <c r="I28" s="13"/>
      <c r="J28" s="16"/>
      <c r="K28" s="13"/>
      <c r="L28" s="13"/>
      <c r="M28" s="13"/>
      <c r="N28" s="13">
        <v>0</v>
      </c>
      <c r="O28" s="15">
        <f t="shared" si="0"/>
        <v>0</v>
      </c>
      <c r="P28" s="23">
        <f>'May 20'!$O28+'Apr 20'!$P28</f>
        <v>3436.79</v>
      </c>
    </row>
    <row r="29" spans="1:16" s="66" customFormat="1" x14ac:dyDescent="0.2">
      <c r="A29" s="22" t="s">
        <v>40</v>
      </c>
      <c r="B29" s="114">
        <v>444.61</v>
      </c>
      <c r="C29" s="13">
        <v>1330.74</v>
      </c>
      <c r="D29" s="13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3">
        <f>'May 20'!$O29+'Apr 20'!$P29</f>
        <v>11946.85</v>
      </c>
    </row>
    <row r="30" spans="1:16" x14ac:dyDescent="0.2">
      <c r="A30" s="24" t="s">
        <v>41</v>
      </c>
      <c r="B30" s="114">
        <v>444.61</v>
      </c>
      <c r="C30" s="13">
        <v>1330.74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3">
        <f>'May 20'!$O30+'Apr 20'!$P30</f>
        <v>15703.880000000001</v>
      </c>
    </row>
    <row r="31" spans="1:16" x14ac:dyDescent="0.2">
      <c r="A31" s="24" t="s">
        <v>42</v>
      </c>
      <c r="B31" s="114">
        <v>444.61</v>
      </c>
      <c r="C31" s="13">
        <v>1330.74</v>
      </c>
      <c r="D31" s="13"/>
      <c r="E31" s="153">
        <v>284.70999999999998</v>
      </c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2136.7199999999998</v>
      </c>
      <c r="P31" s="23">
        <f>'May 20'!$O31+'Apr 20'!$P31</f>
        <v>13290.369999999999</v>
      </c>
    </row>
    <row r="32" spans="1:16" x14ac:dyDescent="0.2">
      <c r="A32" s="22" t="s">
        <v>43</v>
      </c>
      <c r="B32" s="114">
        <v>666.67</v>
      </c>
      <c r="C32" s="13">
        <v>1330.74</v>
      </c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'May 20'!$O32+'Apr 20'!$P32</f>
        <v>11348.969999999998</v>
      </c>
    </row>
    <row r="33" spans="1:16" s="66" customFormat="1" x14ac:dyDescent="0.2">
      <c r="A33" s="24" t="s">
        <v>44</v>
      </c>
      <c r="B33" s="114">
        <v>659.01</v>
      </c>
      <c r="C33" s="13">
        <v>1330.74</v>
      </c>
      <c r="D33" s="13"/>
      <c r="E33" s="14"/>
      <c r="F33" s="13"/>
      <c r="G33" s="13"/>
      <c r="H33" s="13"/>
      <c r="I33" s="13"/>
      <c r="J33" s="16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'May 20'!$O33+'Apr 20'!$P33</f>
        <v>13119.379999999997</v>
      </c>
    </row>
    <row r="34" spans="1:16" x14ac:dyDescent="0.2">
      <c r="A34" s="22" t="s">
        <v>45</v>
      </c>
      <c r="B34" s="114">
        <v>482.9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'May 20'!$O34+'Apr 20'!$P34</f>
        <v>10155.199999999999</v>
      </c>
    </row>
    <row r="35" spans="1:16" s="66" customFormat="1" x14ac:dyDescent="0.2">
      <c r="A35" s="22" t="s">
        <v>46</v>
      </c>
      <c r="B35" s="114">
        <v>707.9</v>
      </c>
      <c r="C35" s="13">
        <v>1330.74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3">
        <f>'May 20'!$O35+'Apr 20'!$P35</f>
        <v>17180.03</v>
      </c>
    </row>
    <row r="36" spans="1:16" s="66" customFormat="1" x14ac:dyDescent="0.2">
      <c r="A36" s="22" t="s">
        <v>47</v>
      </c>
      <c r="B36" s="114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'May 20'!$O36+'Apr 20'!$P36</f>
        <v>10098.98</v>
      </c>
    </row>
    <row r="37" spans="1:16" s="64" customFormat="1" x14ac:dyDescent="0.2">
      <c r="A37" s="22" t="s">
        <v>48</v>
      </c>
      <c r="B37" s="114">
        <v>444.61</v>
      </c>
      <c r="C37" s="13">
        <v>1330.74</v>
      </c>
      <c r="E37" s="153">
        <v>380.47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2232.4799999999996</v>
      </c>
      <c r="P37" s="23">
        <f>'May 20'!$O37+'Apr 20'!$P37</f>
        <v>10588.679999999998</v>
      </c>
    </row>
    <row r="38" spans="1:16" s="66" customFormat="1" x14ac:dyDescent="0.2">
      <c r="A38" s="24" t="s">
        <v>49</v>
      </c>
      <c r="B38" s="114">
        <v>725.62</v>
      </c>
      <c r="C38" s="13">
        <v>1330.74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3">
        <f>'May 20'!$O38+'Apr 20'!$P38</f>
        <v>14283.71</v>
      </c>
    </row>
    <row r="39" spans="1:16" s="64" customFormat="1" x14ac:dyDescent="0.2">
      <c r="A39" s="22" t="s">
        <v>50</v>
      </c>
      <c r="B39" s="114">
        <v>544.15</v>
      </c>
      <c r="C39" s="13">
        <v>1330.74</v>
      </c>
      <c r="D39" s="13"/>
      <c r="E39" s="98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'May 20'!$O39+'Apr 20'!$P39</f>
        <v>12991.119999999999</v>
      </c>
    </row>
    <row r="40" spans="1:16" s="66" customFormat="1" x14ac:dyDescent="0.2">
      <c r="A40" s="24" t="s">
        <v>51</v>
      </c>
      <c r="B40" s="114">
        <v>528.84</v>
      </c>
      <c r="C40" s="13">
        <v>1330.74</v>
      </c>
      <c r="D40" s="96"/>
      <c r="E40" s="69"/>
      <c r="F40" s="25"/>
      <c r="G40" s="25">
        <v>2299.8000000000002</v>
      </c>
      <c r="H40" s="25"/>
      <c r="I40" s="25"/>
      <c r="J40" s="25"/>
      <c r="K40" s="25"/>
      <c r="L40" s="25"/>
      <c r="M40" s="25"/>
      <c r="N40" s="13">
        <v>76.64</v>
      </c>
      <c r="O40" s="15">
        <f t="shared" si="0"/>
        <v>4236.0200000000004</v>
      </c>
      <c r="P40" s="23">
        <f>'May 20'!$O40+'Apr 20'!$P40</f>
        <v>33662.69</v>
      </c>
    </row>
    <row r="41" spans="1:16" s="64" customFormat="1" x14ac:dyDescent="0.2">
      <c r="A41" s="22" t="s">
        <v>52</v>
      </c>
      <c r="B41" s="114">
        <v>444.61</v>
      </c>
      <c r="C41" s="13">
        <v>1330.74</v>
      </c>
      <c r="D41" s="94"/>
      <c r="E41" s="68"/>
      <c r="F41" s="97"/>
      <c r="G41" s="69"/>
      <c r="H41" s="69"/>
      <c r="I41" s="69"/>
      <c r="J41" s="69"/>
      <c r="K41" s="69"/>
      <c r="L41" s="69"/>
      <c r="M41" s="69"/>
      <c r="N41" s="13">
        <v>76.66</v>
      </c>
      <c r="O41" s="15">
        <f t="shared" si="0"/>
        <v>1852.01</v>
      </c>
      <c r="P41" s="23">
        <f>'May 20'!$O41+'Apr 20'!$P41</f>
        <v>10322.26</v>
      </c>
    </row>
    <row r="42" spans="1:16" s="70" customFormat="1" x14ac:dyDescent="0.2">
      <c r="A42" s="168" t="s">
        <v>53</v>
      </c>
      <c r="B42" s="114">
        <v>444.61</v>
      </c>
      <c r="C42" s="13">
        <v>1330.74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13">
        <v>76.66</v>
      </c>
      <c r="O42" s="15">
        <f t="shared" si="0"/>
        <v>1852.01</v>
      </c>
      <c r="P42" s="23">
        <f>'May 20'!$O42+'Apr 20'!$P42</f>
        <v>9963.75</v>
      </c>
    </row>
    <row r="43" spans="1:16" s="71" customFormat="1" x14ac:dyDescent="0.2">
      <c r="A43" s="82" t="s">
        <v>54</v>
      </c>
      <c r="B43" s="114">
        <v>459.93</v>
      </c>
      <c r="C43" s="13">
        <v>1330.74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3">
        <v>76.64</v>
      </c>
      <c r="O43" s="15">
        <f t="shared" si="0"/>
        <v>1867.3100000000002</v>
      </c>
      <c r="P43" s="23">
        <f>'May 20'!$O43+'Apr 20'!$P43</f>
        <v>13004.02</v>
      </c>
    </row>
    <row r="44" spans="1:16" s="70" customFormat="1" x14ac:dyDescent="0.2">
      <c r="A44" s="95" t="s">
        <v>55</v>
      </c>
      <c r="B44" s="114">
        <v>643.69000000000005</v>
      </c>
      <c r="C44" s="13">
        <v>1330.74</v>
      </c>
      <c r="D44" s="93"/>
      <c r="E44" s="93"/>
      <c r="F44" s="93"/>
      <c r="G44" s="93"/>
      <c r="H44" s="93">
        <v>459.96</v>
      </c>
      <c r="I44" s="93"/>
      <c r="J44" s="93"/>
      <c r="K44" s="93"/>
      <c r="L44" s="93"/>
      <c r="M44" s="93"/>
      <c r="N44" s="13">
        <v>76.64</v>
      </c>
      <c r="O44" s="15">
        <f t="shared" si="0"/>
        <v>2511.0299999999997</v>
      </c>
      <c r="P44" s="23">
        <f>'May 20'!$O44+'Apr 20'!$P44</f>
        <v>20902.469999999998</v>
      </c>
    </row>
    <row r="45" spans="1:16" s="69" customFormat="1" ht="13.5" thickBot="1" x14ac:dyDescent="0.25">
      <c r="A45" s="72"/>
      <c r="B45" s="114">
        <f t="shared" ref="B45:P45" si="1">SUM(B3:B44)</f>
        <v>20703.850000000002</v>
      </c>
      <c r="C45" s="73">
        <f t="shared" si="1"/>
        <v>53229.599999999984</v>
      </c>
      <c r="D45" s="74">
        <f t="shared" si="1"/>
        <v>1198.92</v>
      </c>
      <c r="E45" s="75">
        <f t="shared" si="1"/>
        <v>1130.75</v>
      </c>
      <c r="F45" s="74">
        <f t="shared" si="1"/>
        <v>0</v>
      </c>
      <c r="G45" s="74">
        <f t="shared" si="1"/>
        <v>2299.8000000000002</v>
      </c>
      <c r="H45" s="74">
        <f t="shared" si="1"/>
        <v>459.96</v>
      </c>
      <c r="I45" s="74">
        <f t="shared" si="1"/>
        <v>1379.88</v>
      </c>
      <c r="J45" s="74">
        <f t="shared" si="1"/>
        <v>1379.8799999999999</v>
      </c>
      <c r="K45" s="74">
        <f t="shared" si="1"/>
        <v>0</v>
      </c>
      <c r="L45" s="74">
        <f t="shared" si="1"/>
        <v>0</v>
      </c>
      <c r="M45" s="74">
        <f t="shared" si="1"/>
        <v>2500</v>
      </c>
      <c r="N45" s="74">
        <f t="shared" si="1"/>
        <v>3066.4799999999991</v>
      </c>
      <c r="O45" s="74">
        <f t="shared" si="1"/>
        <v>87349.119999999995</v>
      </c>
      <c r="P45" s="74">
        <f t="shared" si="1"/>
        <v>530537.45000000007</v>
      </c>
    </row>
    <row r="46" spans="1:16" x14ac:dyDescent="0.2">
      <c r="B46" s="114"/>
    </row>
    <row r="47" spans="1:16" x14ac:dyDescent="0.2">
      <c r="C47" s="63"/>
    </row>
    <row r="48" spans="1:16" x14ac:dyDescent="0.2">
      <c r="C48" s="63"/>
    </row>
    <row r="49" spans="3:3" x14ac:dyDescent="0.2">
      <c r="C49" s="63"/>
    </row>
    <row r="50" spans="3:3" x14ac:dyDescent="0.2">
      <c r="C50" s="117"/>
    </row>
    <row r="51" spans="3:3" x14ac:dyDescent="0.2">
      <c r="C51" s="63"/>
    </row>
    <row r="52" spans="3:3" x14ac:dyDescent="0.2">
      <c r="C52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63" firstPageNumber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opLeftCell="A16" zoomScale="85" zoomScaleNormal="85" workbookViewId="0">
      <pane xSplit="1" topLeftCell="B1" activePane="topRight" state="frozen"/>
      <selection activeCell="A9" sqref="A9"/>
      <selection pane="topRight" activeCell="P24" sqref="P24"/>
    </sheetView>
  </sheetViews>
  <sheetFormatPr defaultColWidth="12.7109375" defaultRowHeight="12.75" x14ac:dyDescent="0.2"/>
  <cols>
    <col min="1" max="1" width="18.85546875" bestFit="1" customWidth="1"/>
    <col min="2" max="2" width="10.42578125" customWidth="1"/>
    <col min="3" max="3" width="18" customWidth="1"/>
    <col min="4" max="4" width="12.5703125" customWidth="1"/>
    <col min="5" max="5" width="11.42578125" customWidth="1"/>
    <col min="6" max="6" width="8" bestFit="1" customWidth="1"/>
    <col min="7" max="7" width="13" bestFit="1" customWidth="1"/>
    <col min="8" max="8" width="12.140625" bestFit="1" customWidth="1"/>
    <col min="9" max="10" width="10.7109375" bestFit="1" customWidth="1"/>
    <col min="11" max="11" width="10.7109375" customWidth="1"/>
    <col min="12" max="12" width="10.5703125" bestFit="1" customWidth="1"/>
    <col min="13" max="13" width="10.7109375" bestFit="1" customWidth="1"/>
    <col min="14" max="14" width="10.7109375" customWidth="1"/>
    <col min="15" max="15" width="12.5703125" bestFit="1" customWidth="1"/>
  </cols>
  <sheetData>
    <row r="1" spans="1:18" ht="18" x14ac:dyDescent="0.25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69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6"/>
      <c r="E3" s="17"/>
      <c r="F3" s="16"/>
      <c r="G3" s="16"/>
      <c r="H3" s="16"/>
      <c r="I3" s="16"/>
      <c r="J3" s="16"/>
      <c r="K3" s="16"/>
      <c r="L3" s="16"/>
      <c r="M3" s="16"/>
      <c r="N3" s="13">
        <v>76.66</v>
      </c>
      <c r="O3" s="15">
        <f t="shared" ref="O3:O24" si="0">SUM(B3:M3)</f>
        <v>1775.35</v>
      </c>
      <c r="P3" s="23">
        <f>'Jun 20'!$O3+'May 20'!$P3</f>
        <v>11739.1</v>
      </c>
    </row>
    <row r="4" spans="1:18" x14ac:dyDescent="0.2">
      <c r="A4" s="24" t="s">
        <v>17</v>
      </c>
      <c r="B4" s="114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si="0"/>
        <v>1775.35</v>
      </c>
      <c r="P4" s="23">
        <f>'Jun 20'!$O4+'May 20'!$P4</f>
        <v>13597.789999999999</v>
      </c>
    </row>
    <row r="5" spans="1:18" x14ac:dyDescent="0.2">
      <c r="A5" s="24" t="s">
        <v>18</v>
      </c>
      <c r="B5" s="114">
        <v>467.59</v>
      </c>
      <c r="C5" s="13">
        <v>1330.74</v>
      </c>
      <c r="D5" s="13"/>
      <c r="E5" s="14"/>
      <c r="F5" s="13"/>
      <c r="G5" s="13"/>
      <c r="H5" s="13"/>
      <c r="I5" s="13"/>
      <c r="J5" s="13"/>
      <c r="K5" s="13"/>
      <c r="L5" s="13"/>
      <c r="M5" s="13"/>
      <c r="N5" s="13">
        <v>76.66</v>
      </c>
      <c r="O5" s="15">
        <f t="shared" si="0"/>
        <v>1798.33</v>
      </c>
      <c r="P5" s="23">
        <f>'Jun 20'!$O5+'May 20'!$P5</f>
        <v>14437.15</v>
      </c>
    </row>
    <row r="6" spans="1:18" x14ac:dyDescent="0.2">
      <c r="A6" s="22" t="s">
        <v>19</v>
      </c>
      <c r="B6" s="114">
        <v>444.61</v>
      </c>
      <c r="C6" s="13">
        <v>1330.74</v>
      </c>
      <c r="D6" s="16"/>
      <c r="E6" s="17"/>
      <c r="F6" s="16"/>
      <c r="G6" s="16"/>
      <c r="H6" s="16"/>
      <c r="I6" s="16">
        <v>1034.92</v>
      </c>
      <c r="J6" s="16"/>
      <c r="K6" s="16"/>
      <c r="L6" s="16"/>
      <c r="M6" s="16"/>
      <c r="N6" s="13">
        <v>76.64</v>
      </c>
      <c r="O6" s="15">
        <f t="shared" si="0"/>
        <v>2810.27</v>
      </c>
      <c r="P6" s="23">
        <f>'Jun 20'!$O6+'May 20'!$P6</f>
        <v>22389.200000000001</v>
      </c>
    </row>
    <row r="7" spans="1:18" x14ac:dyDescent="0.2">
      <c r="A7" s="24" t="s">
        <v>20</v>
      </c>
      <c r="B7" s="114">
        <v>666.67</v>
      </c>
      <c r="C7" s="13">
        <v>1330.74</v>
      </c>
      <c r="D7" s="13"/>
      <c r="E7" s="14"/>
      <c r="F7" s="13"/>
      <c r="G7" s="13"/>
      <c r="H7" s="13"/>
      <c r="I7" s="13"/>
      <c r="J7" s="13"/>
      <c r="K7" s="13"/>
      <c r="L7" s="13"/>
      <c r="M7" s="13"/>
      <c r="N7" s="13">
        <v>76.64</v>
      </c>
      <c r="O7" s="15">
        <f t="shared" si="0"/>
        <v>1997.4099999999999</v>
      </c>
      <c r="P7" s="23">
        <f>'Jun 20'!$O7+'May 20'!$P7</f>
        <v>20864.259999999998</v>
      </c>
    </row>
    <row r="8" spans="1:18" x14ac:dyDescent="0.2">
      <c r="A8" s="24" t="s">
        <v>21</v>
      </c>
      <c r="B8" s="114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1775.35</v>
      </c>
      <c r="P8" s="23">
        <f>'Jun 20'!$O8+'May 20'!$P8</f>
        <v>11738.99</v>
      </c>
    </row>
    <row r="9" spans="1:18" x14ac:dyDescent="0.2">
      <c r="A9" s="22" t="s">
        <v>22</v>
      </c>
      <c r="B9" s="114">
        <v>590.1</v>
      </c>
      <c r="C9" s="13">
        <v>1330.74</v>
      </c>
      <c r="D9" s="16"/>
      <c r="E9" s="17"/>
      <c r="F9" s="16"/>
      <c r="G9" s="16"/>
      <c r="H9" s="16"/>
      <c r="I9" s="16"/>
      <c r="J9" s="16"/>
      <c r="K9" s="16"/>
      <c r="L9" s="16"/>
      <c r="M9" s="16"/>
      <c r="N9" s="13">
        <v>76.66</v>
      </c>
      <c r="O9" s="15">
        <f t="shared" si="0"/>
        <v>1920.8400000000001</v>
      </c>
      <c r="P9" s="23">
        <f>'Jun 20'!$O9+'May 20'!$P9</f>
        <v>12124.65</v>
      </c>
    </row>
    <row r="10" spans="1:18" x14ac:dyDescent="0.2">
      <c r="A10" s="24" t="s">
        <v>23</v>
      </c>
      <c r="B10" s="114">
        <v>444.61</v>
      </c>
      <c r="C10" s="13">
        <v>1330.74</v>
      </c>
      <c r="D10" s="13"/>
      <c r="E10" s="14"/>
      <c r="F10" s="13"/>
      <c r="G10" s="13"/>
      <c r="H10" s="13"/>
      <c r="I10" s="13"/>
      <c r="J10" s="13"/>
      <c r="K10" s="13">
        <v>337.25</v>
      </c>
      <c r="L10" s="13">
        <v>213.96</v>
      </c>
      <c r="M10" s="13"/>
      <c r="N10" s="13">
        <v>76.64</v>
      </c>
      <c r="O10" s="15">
        <f t="shared" si="0"/>
        <v>2326.56</v>
      </c>
      <c r="P10" s="23">
        <f>'Jun 20'!$O10+'May 20'!$P10</f>
        <v>11561.1</v>
      </c>
    </row>
    <row r="11" spans="1:18" x14ac:dyDescent="0.2">
      <c r="A11" s="22" t="s">
        <v>24</v>
      </c>
      <c r="B11" s="114">
        <v>590.1</v>
      </c>
      <c r="C11" s="13">
        <v>1330.74</v>
      </c>
      <c r="D11" s="16"/>
      <c r="E11" s="17"/>
      <c r="F11" s="16"/>
      <c r="G11" s="16"/>
      <c r="H11" s="16"/>
      <c r="I11" s="16"/>
      <c r="J11" s="16">
        <v>459.96</v>
      </c>
      <c r="K11" s="16"/>
      <c r="L11" s="16"/>
      <c r="M11" s="16"/>
      <c r="N11" s="13">
        <v>76.64</v>
      </c>
      <c r="O11" s="15">
        <f t="shared" si="0"/>
        <v>2380.8000000000002</v>
      </c>
      <c r="P11" s="23">
        <f>'Jun 20'!$O11+'May 20'!$P11</f>
        <v>16605.150000000001</v>
      </c>
    </row>
    <row r="12" spans="1:18" x14ac:dyDescent="0.2">
      <c r="A12" s="22" t="s">
        <v>25</v>
      </c>
      <c r="B12" s="114">
        <v>452.27</v>
      </c>
      <c r="C12" s="13">
        <v>1330.74</v>
      </c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>
        <v>76.66</v>
      </c>
      <c r="O12" s="15">
        <f t="shared" si="0"/>
        <v>1783.01</v>
      </c>
      <c r="P12" s="23">
        <f>'Jun 20'!$O12+'May 20'!$P12</f>
        <v>11785.06</v>
      </c>
    </row>
    <row r="13" spans="1:18" x14ac:dyDescent="0.2">
      <c r="A13" s="24" t="s">
        <v>26</v>
      </c>
      <c r="B13" s="114">
        <v>746.29</v>
      </c>
      <c r="C13" s="13">
        <v>1330.74</v>
      </c>
      <c r="D13" s="16"/>
      <c r="E13" s="17"/>
      <c r="F13" s="16"/>
      <c r="G13" s="16"/>
      <c r="H13" s="16"/>
      <c r="I13" s="16"/>
      <c r="J13" s="16">
        <v>183.98</v>
      </c>
      <c r="K13" s="16"/>
      <c r="L13" s="16"/>
      <c r="M13" s="16"/>
      <c r="N13" s="13">
        <v>76.64</v>
      </c>
      <c r="O13" s="15">
        <f t="shared" si="0"/>
        <v>2261.0099999999998</v>
      </c>
      <c r="P13" s="23">
        <f>'Jun 20'!$O13+'May 20'!$P13</f>
        <v>17493.07</v>
      </c>
    </row>
    <row r="14" spans="1:18" ht="12" customHeight="1" x14ac:dyDescent="0.2">
      <c r="A14" s="22" t="s">
        <v>27</v>
      </c>
      <c r="B14" s="114">
        <v>749.24</v>
      </c>
      <c r="C14" s="13">
        <v>1330.74</v>
      </c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>
        <v>76.64</v>
      </c>
      <c r="O14" s="15">
        <f t="shared" si="0"/>
        <v>2079.98</v>
      </c>
      <c r="P14" s="23">
        <f>'Jun 20'!$O14+'May 20'!$P14</f>
        <v>17058.43</v>
      </c>
    </row>
    <row r="15" spans="1:18" x14ac:dyDescent="0.2">
      <c r="A15" s="24" t="s">
        <v>28</v>
      </c>
      <c r="B15" s="114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1775.35</v>
      </c>
      <c r="P15" s="23">
        <f>'Jun 20'!$O15+'May 20'!$P15</f>
        <v>12094.11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3">
        <v>76.64</v>
      </c>
      <c r="O16" s="15">
        <f t="shared" si="0"/>
        <v>1882.55</v>
      </c>
      <c r="P16" s="23">
        <f>'Jun 20'!$O16+'May 20'!$P16</f>
        <v>12382.19</v>
      </c>
    </row>
    <row r="17" spans="1:16" x14ac:dyDescent="0.2">
      <c r="A17" s="22" t="s">
        <v>30</v>
      </c>
      <c r="B17" s="114">
        <v>444.61</v>
      </c>
      <c r="C17" s="13">
        <v>1330.74</v>
      </c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>
        <v>76.66</v>
      </c>
      <c r="O17" s="15">
        <f t="shared" si="0"/>
        <v>1775.35</v>
      </c>
      <c r="P17" s="23">
        <f>'Jun 20'!$O17+'May 20'!$P17</f>
        <v>16183.119999999999</v>
      </c>
    </row>
    <row r="18" spans="1:16" x14ac:dyDescent="0.2">
      <c r="A18" s="22" t="s">
        <v>31</v>
      </c>
      <c r="B18" s="114">
        <v>444.61</v>
      </c>
      <c r="C18" s="13">
        <v>1330.74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3">
        <v>76.66</v>
      </c>
      <c r="O18" s="15">
        <f t="shared" si="0"/>
        <v>1775.35</v>
      </c>
      <c r="P18" s="23">
        <f>'Jun 20'!$O18+'May 20'!$P18</f>
        <v>12831.16</v>
      </c>
    </row>
    <row r="19" spans="1:16" x14ac:dyDescent="0.2">
      <c r="A19" s="22" t="s">
        <v>32</v>
      </c>
      <c r="B19" s="114">
        <v>0</v>
      </c>
      <c r="C19" s="13">
        <v>0</v>
      </c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>
        <v>0</v>
      </c>
      <c r="O19" s="15">
        <f t="shared" si="0"/>
        <v>0</v>
      </c>
      <c r="P19" s="23">
        <f>'Jun 20'!$O19+'May 20'!$P19</f>
        <v>2930.41</v>
      </c>
    </row>
    <row r="20" spans="1:16" x14ac:dyDescent="0.2">
      <c r="A20" s="24" t="s">
        <v>33</v>
      </c>
      <c r="B20" s="114">
        <v>444.61</v>
      </c>
      <c r="C20" s="13">
        <v>1330.74</v>
      </c>
      <c r="D20" s="16"/>
      <c r="E20" s="17"/>
      <c r="F20" s="16"/>
      <c r="G20" s="16"/>
      <c r="H20" s="16"/>
      <c r="I20" s="16"/>
      <c r="J20" s="16"/>
      <c r="K20" s="16"/>
      <c r="L20" s="16"/>
      <c r="M20" s="16">
        <v>500</v>
      </c>
      <c r="N20" s="13">
        <v>76.64</v>
      </c>
      <c r="O20" s="15">
        <f t="shared" si="0"/>
        <v>2275.35</v>
      </c>
      <c r="P20" s="23">
        <f>'Jun 20'!$O20+'May 20'!$P20</f>
        <v>21304.989999999998</v>
      </c>
    </row>
    <row r="21" spans="1:16" x14ac:dyDescent="0.2">
      <c r="A21" s="22" t="s">
        <v>34</v>
      </c>
      <c r="B21" s="114">
        <v>567.13</v>
      </c>
      <c r="C21" s="13">
        <v>1330.74</v>
      </c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>
        <v>76.64</v>
      </c>
      <c r="O21" s="15">
        <f t="shared" si="0"/>
        <v>1897.87</v>
      </c>
      <c r="P21" s="23">
        <f>'Jun 20'!$O21+'May 20'!$P21</f>
        <v>12505.599999999999</v>
      </c>
    </row>
    <row r="22" spans="1:16" x14ac:dyDescent="0.2">
      <c r="A22" s="22" t="s">
        <v>35</v>
      </c>
      <c r="B22" s="114">
        <v>444.61</v>
      </c>
      <c r="C22" s="13">
        <v>1330.74</v>
      </c>
      <c r="D22" s="16"/>
      <c r="E22" s="17"/>
      <c r="F22" s="16"/>
      <c r="G22" s="16"/>
      <c r="H22" s="16"/>
      <c r="I22" s="16"/>
      <c r="J22" s="16"/>
      <c r="K22" s="16"/>
      <c r="L22" s="16"/>
      <c r="M22" s="16">
        <v>500</v>
      </c>
      <c r="N22" s="13">
        <v>76.66</v>
      </c>
      <c r="O22" s="15">
        <f t="shared" si="0"/>
        <v>2275.35</v>
      </c>
      <c r="P22" s="23">
        <f>'Jun 20'!$O22+'May 20'!$P22</f>
        <v>15081.08</v>
      </c>
    </row>
    <row r="23" spans="1:16" x14ac:dyDescent="0.2">
      <c r="A23" s="22" t="s">
        <v>36</v>
      </c>
      <c r="B23" s="114">
        <v>444.61</v>
      </c>
      <c r="C23" s="13">
        <v>1330.74</v>
      </c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13">
        <v>76.66</v>
      </c>
      <c r="O23" s="15">
        <f t="shared" si="0"/>
        <v>1775.35</v>
      </c>
      <c r="P23" s="23">
        <f>'Jun 20'!$O23+'May 20'!$P23</f>
        <v>15136.21</v>
      </c>
    </row>
    <row r="24" spans="1:16" x14ac:dyDescent="0.2">
      <c r="A24" s="22" t="s">
        <v>60</v>
      </c>
      <c r="B24" s="114">
        <v>444.61</v>
      </c>
      <c r="C24" s="13">
        <v>1330.74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3">
        <v>76.92</v>
      </c>
      <c r="O24" s="15">
        <f t="shared" si="0"/>
        <v>1775.35</v>
      </c>
      <c r="P24" s="23">
        <f>'Jun 20'!$O24+'May 20'!$P24</f>
        <v>7686.73</v>
      </c>
    </row>
    <row r="25" spans="1:16" x14ac:dyDescent="0.2">
      <c r="A25" s="24" t="s">
        <v>37</v>
      </c>
      <c r="B25" s="114">
        <v>459.93</v>
      </c>
      <c r="C25" s="13">
        <v>1330.74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>SUM(B25:M25)</f>
        <v>1790.67</v>
      </c>
      <c r="P25" s="23">
        <f>'Jun 20'!$O25+'May 20'!$P25</f>
        <v>15340.11</v>
      </c>
    </row>
    <row r="26" spans="1:16" x14ac:dyDescent="0.2">
      <c r="A26" s="22" t="s">
        <v>38</v>
      </c>
      <c r="B26" s="114">
        <v>444.61</v>
      </c>
      <c r="C26" s="13">
        <v>1330.74</v>
      </c>
      <c r="D26" s="13"/>
      <c r="E26" s="14"/>
      <c r="F26" s="13"/>
      <c r="G26" s="13"/>
      <c r="H26" s="13" t="s">
        <v>133</v>
      </c>
      <c r="I26" s="13"/>
      <c r="J26" s="16"/>
      <c r="K26" s="13"/>
      <c r="L26" s="13"/>
      <c r="M26" s="13"/>
      <c r="N26" s="13">
        <v>76.64</v>
      </c>
      <c r="O26" s="15">
        <f>SUM(B26:M26)</f>
        <v>1775.35</v>
      </c>
      <c r="P26" s="23">
        <f>'Jun 20'!$O26+'May 20'!$P26</f>
        <v>12876.199999999999</v>
      </c>
    </row>
    <row r="27" spans="1:16" x14ac:dyDescent="0.2">
      <c r="A27" s="22" t="s">
        <v>132</v>
      </c>
      <c r="B27" s="114">
        <v>551.80999999999995</v>
      </c>
      <c r="C27" s="13">
        <v>1330.74</v>
      </c>
      <c r="D27" s="13"/>
      <c r="E27" s="14"/>
      <c r="F27" s="13"/>
      <c r="G27" s="13"/>
      <c r="H27" s="13"/>
      <c r="I27" s="13"/>
      <c r="J27" s="16"/>
      <c r="K27" s="13"/>
      <c r="L27" s="13"/>
      <c r="M27" s="13"/>
      <c r="N27" s="13">
        <v>76.92</v>
      </c>
      <c r="O27" s="15">
        <f>SUM(B27:M27)</f>
        <v>1882.55</v>
      </c>
      <c r="P27" s="23">
        <f>'Jun 20'!$O27+'May 20'!$P27</f>
        <v>8133.1400000000012</v>
      </c>
    </row>
    <row r="28" spans="1:16" x14ac:dyDescent="0.2">
      <c r="A28" s="22" t="s">
        <v>39</v>
      </c>
      <c r="B28" s="114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ref="O28:O44" si="1">SUM(B28:M28)</f>
        <v>0</v>
      </c>
      <c r="P28" s="23">
        <f>'Jun 20'!$O28+'May 20'!$P28</f>
        <v>3436.79</v>
      </c>
    </row>
    <row r="29" spans="1:16" x14ac:dyDescent="0.2">
      <c r="A29" s="22" t="s">
        <v>40</v>
      </c>
      <c r="B29" s="114">
        <v>444.61</v>
      </c>
      <c r="C29" s="13">
        <v>1330.74</v>
      </c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3">
        <v>76.66</v>
      </c>
      <c r="O29" s="15">
        <f t="shared" si="1"/>
        <v>1775.35</v>
      </c>
      <c r="P29" s="23">
        <f>'Jun 20'!$O29+'May 20'!$P29</f>
        <v>13722.2</v>
      </c>
    </row>
    <row r="30" spans="1:16" x14ac:dyDescent="0.2">
      <c r="A30" s="24" t="s">
        <v>41</v>
      </c>
      <c r="B30" s="114">
        <v>444.61</v>
      </c>
      <c r="C30" s="13">
        <v>1330.74</v>
      </c>
      <c r="D30" s="13"/>
      <c r="E30" s="14"/>
      <c r="F30" s="13"/>
      <c r="G30" s="13"/>
      <c r="H30" s="13"/>
      <c r="I30" s="13"/>
      <c r="J30" s="13"/>
      <c r="K30" s="13"/>
      <c r="L30" s="13"/>
      <c r="M30" s="13">
        <v>500</v>
      </c>
      <c r="N30" s="13">
        <v>76.64</v>
      </c>
      <c r="O30" s="15">
        <f t="shared" si="1"/>
        <v>2275.35</v>
      </c>
      <c r="P30" s="23">
        <f>'Jun 20'!$O30+'May 20'!$P30</f>
        <v>17979.23</v>
      </c>
    </row>
    <row r="31" spans="1:16" x14ac:dyDescent="0.2">
      <c r="A31" s="24" t="s">
        <v>42</v>
      </c>
      <c r="B31" s="114">
        <v>444.61</v>
      </c>
      <c r="C31" s="13">
        <v>1330.74</v>
      </c>
      <c r="D31" s="19"/>
      <c r="E31" s="17"/>
      <c r="F31" s="20"/>
      <c r="G31" s="20"/>
      <c r="H31" s="16"/>
      <c r="I31" s="16"/>
      <c r="J31" s="16"/>
      <c r="K31" s="16"/>
      <c r="L31" s="20"/>
      <c r="M31" s="20"/>
      <c r="N31" s="13">
        <v>76.66</v>
      </c>
      <c r="O31" s="15">
        <f t="shared" si="1"/>
        <v>1775.35</v>
      </c>
      <c r="P31" s="23">
        <f>'Jun 20'!$O31+'May 20'!$P31</f>
        <v>15065.72</v>
      </c>
    </row>
    <row r="32" spans="1:16" x14ac:dyDescent="0.2">
      <c r="A32" s="22" t="s">
        <v>43</v>
      </c>
      <c r="B32" s="114">
        <v>666.67</v>
      </c>
      <c r="C32" s="13">
        <v>1330.74</v>
      </c>
      <c r="D32" s="13"/>
      <c r="E32" s="14"/>
      <c r="F32" s="13"/>
      <c r="G32" s="13"/>
      <c r="H32" s="13"/>
      <c r="I32" s="13"/>
      <c r="J32" s="16"/>
      <c r="K32" s="13"/>
      <c r="L32" s="13"/>
      <c r="M32" s="13"/>
      <c r="N32" s="13">
        <v>76.66</v>
      </c>
      <c r="O32" s="15">
        <f t="shared" si="1"/>
        <v>1997.4099999999999</v>
      </c>
      <c r="P32" s="23">
        <f>'Jun 20'!$O32+'May 20'!$P32</f>
        <v>13346.379999999997</v>
      </c>
    </row>
    <row r="33" spans="1:16" x14ac:dyDescent="0.2">
      <c r="A33" s="24" t="s">
        <v>44</v>
      </c>
      <c r="B33" s="114">
        <v>659.01</v>
      </c>
      <c r="C33" s="13">
        <v>1330.74</v>
      </c>
      <c r="D33" s="16"/>
      <c r="E33" s="17"/>
      <c r="F33" s="16"/>
      <c r="G33" s="16"/>
      <c r="H33" s="16"/>
      <c r="I33" s="16"/>
      <c r="J33" s="16"/>
      <c r="K33" s="16"/>
      <c r="L33" s="16"/>
      <c r="M33" s="16">
        <v>500</v>
      </c>
      <c r="N33" s="13">
        <v>76.64</v>
      </c>
      <c r="O33" s="15">
        <f t="shared" si="1"/>
        <v>2489.75</v>
      </c>
      <c r="P33" s="23">
        <f>'Jun 20'!$O33+'May 20'!$P33</f>
        <v>15609.129999999997</v>
      </c>
    </row>
    <row r="34" spans="1:16" x14ac:dyDescent="0.2">
      <c r="A34" s="22" t="s">
        <v>45</v>
      </c>
      <c r="B34" s="114">
        <v>482.9</v>
      </c>
      <c r="C34" s="13">
        <v>1330.74</v>
      </c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>
        <v>76.66</v>
      </c>
      <c r="O34" s="15">
        <f t="shared" si="1"/>
        <v>1813.6399999999999</v>
      </c>
      <c r="P34" s="23">
        <f>'Jun 20'!$O34+'May 20'!$P34</f>
        <v>11968.839999999998</v>
      </c>
    </row>
    <row r="35" spans="1:16" x14ac:dyDescent="0.2">
      <c r="A35" s="22" t="s">
        <v>46</v>
      </c>
      <c r="B35" s="114">
        <v>707.9</v>
      </c>
      <c r="C35" s="13">
        <v>1330.74</v>
      </c>
      <c r="D35" s="16"/>
      <c r="E35" s="17"/>
      <c r="F35" s="16"/>
      <c r="G35" s="16"/>
      <c r="H35" s="16"/>
      <c r="I35" s="16"/>
      <c r="J35" s="16">
        <v>275.98</v>
      </c>
      <c r="K35" s="16"/>
      <c r="L35" s="16"/>
      <c r="M35" s="16">
        <v>500</v>
      </c>
      <c r="N35" s="13">
        <v>76.64</v>
      </c>
      <c r="O35" s="15">
        <f t="shared" si="1"/>
        <v>2814.62</v>
      </c>
      <c r="P35" s="23">
        <f>'Jun 20'!$O35+'May 20'!$P35</f>
        <v>19994.649999999998</v>
      </c>
    </row>
    <row r="36" spans="1:16" x14ac:dyDescent="0.2">
      <c r="A36" s="22" t="s">
        <v>47</v>
      </c>
      <c r="B36" s="114">
        <v>444.61</v>
      </c>
      <c r="C36" s="13">
        <v>1330.74</v>
      </c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3">
        <v>76.64</v>
      </c>
      <c r="O36" s="15">
        <f t="shared" si="1"/>
        <v>1775.35</v>
      </c>
      <c r="P36" s="23">
        <f>'Jun 20'!$O36+'May 20'!$P36</f>
        <v>11874.33</v>
      </c>
    </row>
    <row r="37" spans="1:16" x14ac:dyDescent="0.2">
      <c r="A37" s="22" t="s">
        <v>48</v>
      </c>
      <c r="B37" s="114">
        <v>444.61</v>
      </c>
      <c r="C37" s="13">
        <v>1330.74</v>
      </c>
      <c r="D37" s="16"/>
      <c r="E37" s="17"/>
      <c r="F37" s="16"/>
      <c r="G37" s="16"/>
      <c r="H37" s="16"/>
      <c r="I37" s="16"/>
      <c r="J37" s="16"/>
      <c r="K37" s="16"/>
      <c r="L37" s="16">
        <v>150</v>
      </c>
      <c r="M37" s="16"/>
      <c r="N37" s="13">
        <v>76.66</v>
      </c>
      <c r="O37" s="15">
        <f t="shared" si="1"/>
        <v>1925.35</v>
      </c>
      <c r="P37" s="23">
        <f>'Jun 20'!$O37+'May 20'!$P37</f>
        <v>12514.029999999999</v>
      </c>
    </row>
    <row r="38" spans="1:16" x14ac:dyDescent="0.2">
      <c r="A38" s="24" t="s">
        <v>49</v>
      </c>
      <c r="B38" s="114">
        <v>725.62</v>
      </c>
      <c r="C38" s="13">
        <v>1330.74</v>
      </c>
      <c r="D38" s="13"/>
      <c r="E38" s="98"/>
      <c r="F38" s="13"/>
      <c r="G38" s="13"/>
      <c r="H38" s="13"/>
      <c r="I38" s="13"/>
      <c r="J38" s="13"/>
      <c r="K38" s="13"/>
      <c r="L38" s="13"/>
      <c r="M38" s="13"/>
      <c r="N38" s="13">
        <v>76.64</v>
      </c>
      <c r="O38" s="15">
        <f t="shared" si="1"/>
        <v>2056.36</v>
      </c>
      <c r="P38" s="23">
        <f>'Jun 20'!$O38+'May 20'!$P38</f>
        <v>16340.07</v>
      </c>
    </row>
    <row r="39" spans="1:16" x14ac:dyDescent="0.2">
      <c r="A39" s="22" t="s">
        <v>50</v>
      </c>
      <c r="B39" s="114">
        <v>544.15</v>
      </c>
      <c r="C39" s="13">
        <v>1330.74</v>
      </c>
      <c r="D39" s="96"/>
      <c r="E39" s="69"/>
      <c r="F39" s="25"/>
      <c r="G39" s="25"/>
      <c r="H39" s="25"/>
      <c r="I39" s="25"/>
      <c r="J39" s="25">
        <v>252.98</v>
      </c>
      <c r="K39" s="25"/>
      <c r="L39" s="25"/>
      <c r="M39" s="25"/>
      <c r="N39" s="13">
        <v>76.64</v>
      </c>
      <c r="O39" s="15">
        <f t="shared" si="1"/>
        <v>2127.87</v>
      </c>
      <c r="P39" s="23">
        <f>'Jun 20'!$O39+'May 20'!$P39</f>
        <v>15118.989999999998</v>
      </c>
    </row>
    <row r="40" spans="1:16" x14ac:dyDescent="0.2">
      <c r="A40" s="24" t="s">
        <v>51</v>
      </c>
      <c r="B40" s="114">
        <v>528.84</v>
      </c>
      <c r="C40" s="13">
        <v>1330.74</v>
      </c>
      <c r="D40" s="94"/>
      <c r="E40" s="68"/>
      <c r="F40" s="97"/>
      <c r="G40" s="69">
        <v>2299.8000000000002</v>
      </c>
      <c r="H40" s="69"/>
      <c r="I40" s="69"/>
      <c r="J40" s="69"/>
      <c r="K40" s="69"/>
      <c r="L40" s="69"/>
      <c r="M40" s="69"/>
      <c r="N40" s="13">
        <v>76.64</v>
      </c>
      <c r="O40" s="15">
        <f t="shared" si="1"/>
        <v>4159.38</v>
      </c>
      <c r="P40" s="23">
        <f>'Jun 20'!$O40+'May 20'!$P40</f>
        <v>37822.07</v>
      </c>
    </row>
    <row r="41" spans="1:16" x14ac:dyDescent="0.2">
      <c r="A41" s="22" t="s">
        <v>52</v>
      </c>
      <c r="B41" s="114">
        <v>444.61</v>
      </c>
      <c r="C41" s="13">
        <v>1330.74</v>
      </c>
      <c r="D41" s="69"/>
      <c r="E41" s="69"/>
      <c r="F41" s="69"/>
      <c r="G41" s="69"/>
      <c r="H41" s="69"/>
      <c r="I41" s="69"/>
      <c r="J41" s="69"/>
      <c r="K41" s="69"/>
      <c r="L41" s="160"/>
      <c r="M41" s="69"/>
      <c r="N41" s="13">
        <v>76.66</v>
      </c>
      <c r="O41" s="15">
        <f t="shared" si="1"/>
        <v>1775.35</v>
      </c>
      <c r="P41" s="23">
        <f>'Jun 20'!$O41+'May 20'!$P41</f>
        <v>12097.61</v>
      </c>
    </row>
    <row r="42" spans="1:16" x14ac:dyDescent="0.2">
      <c r="A42" s="168" t="s">
        <v>53</v>
      </c>
      <c r="B42" s="114">
        <v>444.61</v>
      </c>
      <c r="C42" s="13">
        <v>1330.74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13">
        <v>76.66</v>
      </c>
      <c r="O42" s="15">
        <f t="shared" si="1"/>
        <v>1775.35</v>
      </c>
      <c r="P42" s="23">
        <f>'Jun 20'!$O42+'May 20'!$P42</f>
        <v>11739.1</v>
      </c>
    </row>
    <row r="43" spans="1:16" s="65" customFormat="1" x14ac:dyDescent="0.2">
      <c r="A43" s="82" t="s">
        <v>54</v>
      </c>
      <c r="B43" s="114">
        <v>459.93</v>
      </c>
      <c r="C43" s="13">
        <v>1330.74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3">
        <v>76.64</v>
      </c>
      <c r="O43" s="15">
        <f t="shared" si="1"/>
        <v>1790.67</v>
      </c>
      <c r="P43" s="23">
        <f>'Jun 20'!$O43+'May 20'!$P43</f>
        <v>14794.69</v>
      </c>
    </row>
    <row r="44" spans="1:16" s="162" customFormat="1" x14ac:dyDescent="0.2">
      <c r="A44" s="95" t="s">
        <v>55</v>
      </c>
      <c r="B44" s="114">
        <v>643.69000000000005</v>
      </c>
      <c r="C44" s="13">
        <v>1330.74</v>
      </c>
      <c r="D44" s="93"/>
      <c r="E44" s="93"/>
      <c r="F44" s="93"/>
      <c r="G44" s="93"/>
      <c r="H44" s="93">
        <v>459.96</v>
      </c>
      <c r="I44" s="93"/>
      <c r="J44" s="93">
        <v>206.99</v>
      </c>
      <c r="K44" s="93"/>
      <c r="L44" s="93"/>
      <c r="M44" s="93"/>
      <c r="N44" s="13">
        <v>76.64</v>
      </c>
      <c r="O44" s="15">
        <f t="shared" si="1"/>
        <v>2641.38</v>
      </c>
      <c r="P44" s="23">
        <f>'Jun 20'!$O44+'May 20'!$P44</f>
        <v>23543.85</v>
      </c>
    </row>
    <row r="45" spans="1:16" ht="13.5" thickBot="1" x14ac:dyDescent="0.25">
      <c r="A45" s="88"/>
      <c r="B45" s="89">
        <f t="shared" ref="B45:P45" si="2">SUM(B3:B44)</f>
        <v>20703.850000000002</v>
      </c>
      <c r="C45" s="89">
        <f t="shared" si="2"/>
        <v>53229.599999999984</v>
      </c>
      <c r="D45" s="90">
        <f t="shared" si="2"/>
        <v>0</v>
      </c>
      <c r="E45" s="88">
        <f t="shared" si="2"/>
        <v>0</v>
      </c>
      <c r="F45" s="90">
        <f t="shared" si="2"/>
        <v>0</v>
      </c>
      <c r="G45" s="90">
        <f t="shared" si="2"/>
        <v>2299.8000000000002</v>
      </c>
      <c r="H45" s="90">
        <f t="shared" si="2"/>
        <v>459.96</v>
      </c>
      <c r="I45" s="90">
        <f t="shared" si="2"/>
        <v>1034.92</v>
      </c>
      <c r="J45" s="90">
        <f t="shared" si="2"/>
        <v>1379.8899999999999</v>
      </c>
      <c r="K45" s="90">
        <f t="shared" si="2"/>
        <v>337.25</v>
      </c>
      <c r="L45" s="90">
        <f t="shared" si="2"/>
        <v>363.96000000000004</v>
      </c>
      <c r="M45" s="90">
        <f t="shared" si="2"/>
        <v>2500</v>
      </c>
      <c r="N45" s="90">
        <f t="shared" si="2"/>
        <v>3066.4799999999991</v>
      </c>
      <c r="O45" s="78">
        <f t="shared" si="2"/>
        <v>82309.23000000001</v>
      </c>
      <c r="P45" s="90">
        <f t="shared" si="2"/>
        <v>612846.67999999993</v>
      </c>
    </row>
    <row r="46" spans="1:16" ht="13.5" thickTop="1" x14ac:dyDescent="0.2"/>
    <row r="47" spans="1:16" x14ac:dyDescent="0.2">
      <c r="C47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6" zoomScaleNormal="100" workbookViewId="0">
      <pane xSplit="1" topLeftCell="B1" activePane="topRight" state="frozen"/>
      <selection pane="topRight" activeCell="G40" sqref="G40"/>
    </sheetView>
  </sheetViews>
  <sheetFormatPr defaultColWidth="12.7109375" defaultRowHeight="12.75" x14ac:dyDescent="0.2"/>
  <cols>
    <col min="1" max="1" width="18.85546875" bestFit="1" customWidth="1"/>
    <col min="2" max="2" width="12" customWidth="1"/>
    <col min="3" max="3" width="16.5703125" bestFit="1" customWidth="1"/>
    <col min="4" max="4" width="11.42578125" bestFit="1" customWidth="1"/>
    <col min="5" max="5" width="9.5703125" bestFit="1" customWidth="1"/>
    <col min="6" max="6" width="10.425781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3.140625" customWidth="1"/>
  </cols>
  <sheetData>
    <row r="1" spans="1:18" ht="18" x14ac:dyDescent="0.25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71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1996.11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114.99</v>
      </c>
      <c r="O3" s="15">
        <f>SUM(B3:N3)</f>
        <v>2555.7099999999996</v>
      </c>
      <c r="P3" s="23">
        <f>'Jul 20'!$O3+'Jun 20'!$P3</f>
        <v>14294.81</v>
      </c>
    </row>
    <row r="4" spans="1:18" x14ac:dyDescent="0.2">
      <c r="A4" s="24" t="s">
        <v>17</v>
      </c>
      <c r="B4" s="114">
        <v>444.61</v>
      </c>
      <c r="C4" s="13">
        <v>1996.11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6">
        <v>114.96</v>
      </c>
      <c r="O4" s="15">
        <f t="shared" ref="O4:O45" si="0">SUM(B4:N4)</f>
        <v>2555.6799999999998</v>
      </c>
      <c r="P4" s="23">
        <f>'Jul 20'!$O4+'Jun 20'!$P4</f>
        <v>16153.47</v>
      </c>
    </row>
    <row r="5" spans="1:18" x14ac:dyDescent="0.2">
      <c r="A5" s="24" t="s">
        <v>18</v>
      </c>
      <c r="B5" s="114">
        <v>467.59</v>
      </c>
      <c r="C5" s="13">
        <v>1996.11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6">
        <v>114.99</v>
      </c>
      <c r="O5" s="15">
        <f t="shared" si="0"/>
        <v>2578.6899999999996</v>
      </c>
      <c r="P5" s="23">
        <f>'Jul 20'!$O5+'Jun 20'!$P5</f>
        <v>17015.84</v>
      </c>
    </row>
    <row r="6" spans="1:18" x14ac:dyDescent="0.2">
      <c r="A6" s="22" t="s">
        <v>19</v>
      </c>
      <c r="B6" s="114">
        <v>444.61</v>
      </c>
      <c r="C6" s="13">
        <v>1996.11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114.96</v>
      </c>
      <c r="O6" s="15">
        <f t="shared" si="0"/>
        <v>2555.6799999999998</v>
      </c>
      <c r="P6" s="23">
        <f>'Jul 20'!$O6+'Jun 20'!$P6</f>
        <v>24944.880000000001</v>
      </c>
    </row>
    <row r="7" spans="1:18" x14ac:dyDescent="0.2">
      <c r="A7" s="24" t="s">
        <v>20</v>
      </c>
      <c r="B7" s="114">
        <v>666.67</v>
      </c>
      <c r="C7" s="13">
        <v>1996.11</v>
      </c>
      <c r="D7" s="16"/>
      <c r="E7" s="17"/>
      <c r="F7" s="16"/>
      <c r="G7" s="16">
        <v>2759.76</v>
      </c>
      <c r="H7" s="16"/>
      <c r="I7" s="16"/>
      <c r="J7" s="16"/>
      <c r="K7" s="16"/>
      <c r="L7" s="16"/>
      <c r="M7" s="16"/>
      <c r="N7" s="16">
        <v>114.96</v>
      </c>
      <c r="O7" s="15">
        <f t="shared" si="0"/>
        <v>5537.5</v>
      </c>
      <c r="P7" s="23">
        <f>'Jul 20'!$O7+'Jun 20'!$P7</f>
        <v>26401.759999999998</v>
      </c>
    </row>
    <row r="8" spans="1:18" x14ac:dyDescent="0.2">
      <c r="A8" s="24" t="s">
        <v>21</v>
      </c>
      <c r="B8" s="114">
        <v>444.61</v>
      </c>
      <c r="C8" s="13">
        <v>1996.11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114.96</v>
      </c>
      <c r="O8" s="15">
        <f t="shared" si="0"/>
        <v>2555.6799999999998</v>
      </c>
      <c r="P8" s="23">
        <f>'Jul 20'!$O8+'Jun 20'!$P8</f>
        <v>14294.67</v>
      </c>
    </row>
    <row r="9" spans="1:18" x14ac:dyDescent="0.2">
      <c r="A9" s="22" t="s">
        <v>22</v>
      </c>
      <c r="B9" s="114">
        <v>590.1</v>
      </c>
      <c r="C9" s="13">
        <v>1996.11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114.99</v>
      </c>
      <c r="O9" s="15">
        <f t="shared" si="0"/>
        <v>2701.2</v>
      </c>
      <c r="P9" s="23">
        <f>'Jul 20'!$O9+'Jun 20'!$P9</f>
        <v>14825.849999999999</v>
      </c>
    </row>
    <row r="10" spans="1:18" x14ac:dyDescent="0.2">
      <c r="A10" s="24" t="s">
        <v>23</v>
      </c>
      <c r="B10" s="114">
        <v>444.61</v>
      </c>
      <c r="C10" s="13">
        <v>1996.11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>
        <v>114.96</v>
      </c>
      <c r="O10" s="15">
        <f t="shared" si="0"/>
        <v>2555.6799999999998</v>
      </c>
      <c r="P10" s="23">
        <f>'Jul 20'!$O10+'Jun 20'!$P10</f>
        <v>14116.78</v>
      </c>
    </row>
    <row r="11" spans="1:18" x14ac:dyDescent="0.2">
      <c r="A11" s="22" t="s">
        <v>24</v>
      </c>
      <c r="B11" s="114">
        <v>590.1</v>
      </c>
      <c r="C11" s="13">
        <v>1996.11</v>
      </c>
      <c r="D11" s="13"/>
      <c r="E11" s="14"/>
      <c r="F11" s="13"/>
      <c r="G11" s="13"/>
      <c r="H11" s="13"/>
      <c r="I11" s="13"/>
      <c r="J11" s="13">
        <v>23</v>
      </c>
      <c r="K11" s="13"/>
      <c r="L11" s="13"/>
      <c r="M11" s="13"/>
      <c r="N11" s="13">
        <v>114.96</v>
      </c>
      <c r="O11" s="15">
        <f t="shared" si="0"/>
        <v>2724.17</v>
      </c>
      <c r="P11" s="23">
        <f>'Jul 20'!$O11+'Jun 20'!$P11</f>
        <v>19329.32</v>
      </c>
    </row>
    <row r="12" spans="1:18" x14ac:dyDescent="0.2">
      <c r="A12" s="22" t="s">
        <v>25</v>
      </c>
      <c r="B12" s="114">
        <v>452.27</v>
      </c>
      <c r="C12" s="13">
        <v>1996.11</v>
      </c>
      <c r="D12" s="16"/>
      <c r="E12" s="17"/>
      <c r="F12" s="16"/>
      <c r="G12" s="16"/>
      <c r="H12" s="16"/>
      <c r="I12" s="16"/>
      <c r="J12" s="16">
        <v>666.95</v>
      </c>
      <c r="K12" s="16"/>
      <c r="L12" s="16"/>
      <c r="M12" s="16"/>
      <c r="N12" s="16">
        <v>114.99</v>
      </c>
      <c r="O12" s="15">
        <f t="shared" si="0"/>
        <v>3230.3199999999997</v>
      </c>
      <c r="P12" s="23">
        <f>'Jul 20'!$O12+'Jun 20'!$P12</f>
        <v>15015.38</v>
      </c>
    </row>
    <row r="13" spans="1:18" x14ac:dyDescent="0.2">
      <c r="A13" s="24" t="s">
        <v>26</v>
      </c>
      <c r="B13" s="114">
        <v>746.29</v>
      </c>
      <c r="C13" s="13">
        <v>1996.11</v>
      </c>
      <c r="D13" s="13"/>
      <c r="E13" s="14"/>
      <c r="F13" s="13"/>
      <c r="G13" s="13"/>
      <c r="H13" s="13"/>
      <c r="I13" s="13"/>
      <c r="J13" s="13">
        <v>689.94</v>
      </c>
      <c r="K13" s="13"/>
      <c r="L13" s="13"/>
      <c r="M13" s="13"/>
      <c r="N13" s="13">
        <v>114.96</v>
      </c>
      <c r="O13" s="15">
        <f t="shared" si="0"/>
        <v>3547.2999999999997</v>
      </c>
      <c r="P13" s="23">
        <f>'Jul 20'!$O13+'Jun 20'!$P13</f>
        <v>21040.37</v>
      </c>
    </row>
    <row r="14" spans="1:18" x14ac:dyDescent="0.2">
      <c r="A14" s="22" t="s">
        <v>27</v>
      </c>
      <c r="B14" s="114">
        <v>749.24</v>
      </c>
      <c r="C14" s="13">
        <v>1996.11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>
        <v>114.96</v>
      </c>
      <c r="O14" s="15">
        <f t="shared" si="0"/>
        <v>2860.31</v>
      </c>
      <c r="P14" s="23">
        <f>'Jul 20'!$O14+'Jun 20'!$P14</f>
        <v>19918.740000000002</v>
      </c>
    </row>
    <row r="15" spans="1:18" x14ac:dyDescent="0.2">
      <c r="A15" s="24" t="s">
        <v>28</v>
      </c>
      <c r="B15" s="114">
        <v>444.61</v>
      </c>
      <c r="C15" s="13">
        <v>1996.11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114.99</v>
      </c>
      <c r="O15" s="15">
        <f t="shared" si="0"/>
        <v>2555.7099999999996</v>
      </c>
      <c r="P15" s="23">
        <f>'Jul 20'!$O15+'Jun 20'!$P15</f>
        <v>14649.82</v>
      </c>
    </row>
    <row r="16" spans="1:18" x14ac:dyDescent="0.2">
      <c r="A16" s="24" t="s">
        <v>29</v>
      </c>
      <c r="B16" s="114">
        <v>551.80999999999995</v>
      </c>
      <c r="C16" s="13">
        <v>1996.11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114.96</v>
      </c>
      <c r="O16" s="15">
        <f t="shared" si="0"/>
        <v>2662.88</v>
      </c>
      <c r="P16" s="23">
        <f>'Jul 20'!$O16+'Jun 20'!$P16</f>
        <v>15045.07</v>
      </c>
    </row>
    <row r="17" spans="1:16" x14ac:dyDescent="0.2">
      <c r="A17" s="22" t="s">
        <v>30</v>
      </c>
      <c r="B17" s="114">
        <v>444.61</v>
      </c>
      <c r="C17" s="13">
        <v>1996.11</v>
      </c>
      <c r="D17" s="16"/>
      <c r="E17" s="17"/>
      <c r="F17" s="16"/>
      <c r="G17" s="16"/>
      <c r="H17" s="16"/>
      <c r="I17" s="16">
        <v>2414.8000000000002</v>
      </c>
      <c r="J17" s="16"/>
      <c r="K17" s="16"/>
      <c r="L17" s="16"/>
      <c r="M17" s="16"/>
      <c r="N17" s="16">
        <v>114.99</v>
      </c>
      <c r="O17" s="15">
        <f t="shared" si="0"/>
        <v>4970.51</v>
      </c>
      <c r="P17" s="23">
        <f>'Jul 20'!$O17+'Jun 20'!$P17</f>
        <v>21153.629999999997</v>
      </c>
    </row>
    <row r="18" spans="1:16" x14ac:dyDescent="0.2">
      <c r="A18" s="22" t="s">
        <v>31</v>
      </c>
      <c r="B18" s="114">
        <v>444.61</v>
      </c>
      <c r="C18" s="13">
        <v>1996.11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114.99</v>
      </c>
      <c r="O18" s="15">
        <f t="shared" si="0"/>
        <v>2555.7099999999996</v>
      </c>
      <c r="P18" s="23">
        <f>'Jul 20'!$O18+'Jun 20'!$P18</f>
        <v>15386.869999999999</v>
      </c>
    </row>
    <row r="19" spans="1:16" x14ac:dyDescent="0.2">
      <c r="A19" s="22" t="s">
        <v>32</v>
      </c>
      <c r="B19" s="114">
        <v>0</v>
      </c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>
        <v>0</v>
      </c>
      <c r="O19" s="15">
        <f t="shared" si="0"/>
        <v>0</v>
      </c>
      <c r="P19" s="23">
        <f>'Jul 20'!$O19+'Jun 20'!$P19</f>
        <v>2930.41</v>
      </c>
    </row>
    <row r="20" spans="1:16" x14ac:dyDescent="0.2">
      <c r="A20" s="24" t="s">
        <v>33</v>
      </c>
      <c r="B20" s="114">
        <v>444.61</v>
      </c>
      <c r="C20" s="13">
        <v>1996.11</v>
      </c>
      <c r="D20" s="13"/>
      <c r="E20" s="14"/>
      <c r="F20" s="13"/>
      <c r="G20" s="13"/>
      <c r="H20" s="13"/>
      <c r="I20" s="13"/>
      <c r="J20" s="13"/>
      <c r="K20" s="13">
        <v>149.93</v>
      </c>
      <c r="L20" s="13">
        <v>108.54</v>
      </c>
      <c r="M20" s="13">
        <v>500</v>
      </c>
      <c r="N20" s="13">
        <v>114.96</v>
      </c>
      <c r="O20" s="15">
        <f t="shared" si="0"/>
        <v>3314.1499999999996</v>
      </c>
      <c r="P20" s="23">
        <f>'Jul 20'!$O20+'Jun 20'!$P20</f>
        <v>24619.14</v>
      </c>
    </row>
    <row r="21" spans="1:16" x14ac:dyDescent="0.2">
      <c r="A21" s="22" t="s">
        <v>34</v>
      </c>
      <c r="B21" s="114">
        <v>567.13</v>
      </c>
      <c r="C21" s="13">
        <v>1996.11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>
        <v>114.96</v>
      </c>
      <c r="O21" s="15">
        <f t="shared" si="0"/>
        <v>2678.2</v>
      </c>
      <c r="P21" s="23">
        <f>'Jul 20'!$O21+'Jun 20'!$P21</f>
        <v>15183.8</v>
      </c>
    </row>
    <row r="22" spans="1:16" x14ac:dyDescent="0.2">
      <c r="A22" s="22" t="s">
        <v>35</v>
      </c>
      <c r="B22" s="114">
        <v>444.61</v>
      </c>
      <c r="C22" s="13">
        <v>1996.11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114.99</v>
      </c>
      <c r="O22" s="15">
        <f t="shared" si="0"/>
        <v>3055.7099999999996</v>
      </c>
      <c r="P22" s="23">
        <f>'Jul 20'!$O22+'Jun 20'!$P22</f>
        <v>18136.79</v>
      </c>
    </row>
    <row r="23" spans="1:16" x14ac:dyDescent="0.2">
      <c r="A23" s="22" t="s">
        <v>36</v>
      </c>
      <c r="B23" s="114">
        <v>444.61</v>
      </c>
      <c r="C23" s="13">
        <v>1996.11</v>
      </c>
      <c r="D23" s="16"/>
      <c r="E23" s="17"/>
      <c r="F23" s="16"/>
      <c r="G23" s="16"/>
      <c r="H23" s="16"/>
      <c r="I23" s="16"/>
      <c r="J23" s="16"/>
      <c r="K23" s="16">
        <v>150</v>
      </c>
      <c r="L23" s="16"/>
      <c r="M23" s="16"/>
      <c r="N23" s="16">
        <v>114.99</v>
      </c>
      <c r="O23" s="15">
        <f t="shared" si="0"/>
        <v>2705.7099999999996</v>
      </c>
      <c r="P23" s="23">
        <f>'Jul 20'!$O23+'Jun 20'!$P23</f>
        <v>17841.919999999998</v>
      </c>
    </row>
    <row r="24" spans="1:16" x14ac:dyDescent="0.2">
      <c r="A24" s="22" t="s">
        <v>60</v>
      </c>
      <c r="B24" s="114">
        <v>444.61</v>
      </c>
      <c r="C24" s="13">
        <v>1996.11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>
        <v>115.38</v>
      </c>
      <c r="O24" s="15">
        <f t="shared" si="0"/>
        <v>2556.1</v>
      </c>
      <c r="P24" s="23">
        <f>'Jul 20'!$O24+'Jun 20'!$P24</f>
        <v>10242.83</v>
      </c>
    </row>
    <row r="25" spans="1:16" x14ac:dyDescent="0.2">
      <c r="A25" s="24" t="s">
        <v>37</v>
      </c>
      <c r="B25" s="114">
        <v>459.93</v>
      </c>
      <c r="C25" s="13">
        <v>1996.11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114.96</v>
      </c>
      <c r="O25" s="15">
        <f t="shared" si="0"/>
        <v>2571</v>
      </c>
      <c r="P25" s="23">
        <f>'Jul 20'!$O25+'Jun 20'!$P25</f>
        <v>17911.11</v>
      </c>
    </row>
    <row r="26" spans="1:16" x14ac:dyDescent="0.2">
      <c r="A26" s="22" t="s">
        <v>38</v>
      </c>
      <c r="B26" s="114">
        <v>444.61</v>
      </c>
      <c r="C26" s="13">
        <v>1996.11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>
        <v>114.96</v>
      </c>
      <c r="O26" s="15">
        <f t="shared" si="0"/>
        <v>2555.6799999999998</v>
      </c>
      <c r="P26" s="23">
        <f>'Jul 20'!$O26+'Jun 20'!$P26</f>
        <v>15431.88</v>
      </c>
    </row>
    <row r="27" spans="1:16" x14ac:dyDescent="0.2">
      <c r="A27" s="22" t="s">
        <v>132</v>
      </c>
      <c r="B27" s="114">
        <v>551.80999999999995</v>
      </c>
      <c r="C27" s="13">
        <v>1996.11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>
        <v>115.38</v>
      </c>
      <c r="O27" s="15">
        <f t="shared" si="0"/>
        <v>2663.3</v>
      </c>
      <c r="P27" s="23">
        <f>'Jul 20'!$O27+'Jun 20'!$P27</f>
        <v>10796.440000000002</v>
      </c>
    </row>
    <row r="28" spans="1:16" x14ac:dyDescent="0.2">
      <c r="A28" s="22" t="s">
        <v>39</v>
      </c>
      <c r="B28" s="114">
        <v>0</v>
      </c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3">
        <f>'Jul 20'!$O28+'Jun 20'!$P28</f>
        <v>3436.79</v>
      </c>
    </row>
    <row r="29" spans="1:16" x14ac:dyDescent="0.2">
      <c r="A29" s="22" t="s">
        <v>40</v>
      </c>
      <c r="B29" s="114">
        <v>444.61</v>
      </c>
      <c r="C29" s="13">
        <v>1996.11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>
        <v>114.99</v>
      </c>
      <c r="O29" s="15">
        <f t="shared" si="0"/>
        <v>2555.7099999999996</v>
      </c>
      <c r="P29" s="23">
        <f>'Jul 20'!$O29+'Jun 20'!$P29</f>
        <v>16277.91</v>
      </c>
    </row>
    <row r="30" spans="1:16" x14ac:dyDescent="0.2">
      <c r="A30" s="24" t="s">
        <v>41</v>
      </c>
      <c r="B30" s="114">
        <v>444.61</v>
      </c>
      <c r="C30" s="13">
        <v>1996.11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6">
        <v>114.96</v>
      </c>
      <c r="O30" s="15">
        <f t="shared" si="0"/>
        <v>3055.68</v>
      </c>
      <c r="P30" s="23">
        <f>'Jul 20'!$O30+'Jun 20'!$P30</f>
        <v>21034.91</v>
      </c>
    </row>
    <row r="31" spans="1:16" x14ac:dyDescent="0.2">
      <c r="A31" s="24" t="s">
        <v>42</v>
      </c>
      <c r="B31" s="114">
        <v>444.61</v>
      </c>
      <c r="C31" s="13">
        <v>1996.11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>
        <v>114.99</v>
      </c>
      <c r="O31" s="15">
        <f t="shared" si="0"/>
        <v>2555.7099999999996</v>
      </c>
      <c r="P31" s="23">
        <f>'Jul 20'!$O31+'Jun 20'!$P31</f>
        <v>17621.43</v>
      </c>
    </row>
    <row r="32" spans="1:16" x14ac:dyDescent="0.2">
      <c r="A32" s="22" t="s">
        <v>43</v>
      </c>
      <c r="B32" s="114">
        <v>666.67</v>
      </c>
      <c r="C32" s="13">
        <v>1996.11</v>
      </c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9">
        <v>114.99</v>
      </c>
      <c r="O32" s="15">
        <f t="shared" si="0"/>
        <v>2777.7699999999995</v>
      </c>
      <c r="P32" s="23">
        <f>'Jul 20'!$O32+'Jun 20'!$P32</f>
        <v>16124.149999999998</v>
      </c>
    </row>
    <row r="33" spans="1:16" ht="13.5" customHeight="1" x14ac:dyDescent="0.2">
      <c r="A33" s="24" t="s">
        <v>44</v>
      </c>
      <c r="B33" s="114">
        <v>659.01</v>
      </c>
      <c r="C33" s="13">
        <v>1996.11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114.96</v>
      </c>
      <c r="O33" s="15">
        <f t="shared" si="0"/>
        <v>3270.08</v>
      </c>
      <c r="P33" s="23">
        <f>'Jul 20'!$O33+'Jun 20'!$P33</f>
        <v>18879.21</v>
      </c>
    </row>
    <row r="34" spans="1:16" x14ac:dyDescent="0.2">
      <c r="A34" s="22" t="s">
        <v>45</v>
      </c>
      <c r="B34" s="114">
        <v>482.9</v>
      </c>
      <c r="C34" s="13">
        <v>1996.11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>
        <v>114.99</v>
      </c>
      <c r="O34" s="15">
        <f t="shared" si="0"/>
        <v>2593.9999999999995</v>
      </c>
      <c r="P34" s="23">
        <f>'Jul 20'!$O34+'Jun 20'!$P34</f>
        <v>14562.839999999998</v>
      </c>
    </row>
    <row r="35" spans="1:16" x14ac:dyDescent="0.2">
      <c r="A35" s="22" t="s">
        <v>46</v>
      </c>
      <c r="B35" s="114">
        <v>707.9</v>
      </c>
      <c r="C35" s="13">
        <v>1996.11</v>
      </c>
      <c r="D35" s="16"/>
      <c r="E35" s="17"/>
      <c r="F35" s="16"/>
      <c r="G35" s="16"/>
      <c r="H35" s="16"/>
      <c r="I35" s="16"/>
      <c r="J35" s="16"/>
      <c r="K35" s="16"/>
      <c r="L35" s="16"/>
      <c r="M35" s="16">
        <v>500</v>
      </c>
      <c r="N35" s="16">
        <v>114.96</v>
      </c>
      <c r="O35" s="15">
        <f t="shared" si="0"/>
        <v>3318.97</v>
      </c>
      <c r="P35" s="23">
        <f>'Jul 20'!$O35+'Jun 20'!$P35</f>
        <v>23313.62</v>
      </c>
    </row>
    <row r="36" spans="1:16" x14ac:dyDescent="0.2">
      <c r="A36" s="22" t="s">
        <v>47</v>
      </c>
      <c r="B36" s="114">
        <v>444.61</v>
      </c>
      <c r="C36" s="13">
        <v>1996.11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>
        <v>114.96</v>
      </c>
      <c r="O36" s="15">
        <f t="shared" si="0"/>
        <v>2555.6799999999998</v>
      </c>
      <c r="P36" s="23">
        <f>'Jul 20'!$O36+'Jun 20'!$P36</f>
        <v>14430.01</v>
      </c>
    </row>
    <row r="37" spans="1:16" x14ac:dyDescent="0.2">
      <c r="A37" s="22" t="s">
        <v>48</v>
      </c>
      <c r="B37" s="114">
        <v>444.61</v>
      </c>
      <c r="C37" s="13">
        <v>1996.11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114.99</v>
      </c>
      <c r="O37" s="15">
        <f t="shared" si="0"/>
        <v>2555.7099999999996</v>
      </c>
      <c r="P37" s="23">
        <f>'Jul 20'!$O37+'Jun 20'!$P37</f>
        <v>15069.739999999998</v>
      </c>
    </row>
    <row r="38" spans="1:16" x14ac:dyDescent="0.2">
      <c r="A38" s="24" t="s">
        <v>49</v>
      </c>
      <c r="B38" s="114">
        <v>725.62</v>
      </c>
      <c r="C38" s="13">
        <v>1996.11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>
        <v>114.96</v>
      </c>
      <c r="O38" s="15">
        <f t="shared" si="0"/>
        <v>2836.69</v>
      </c>
      <c r="P38" s="23">
        <f>'Jul 20'!$O38+'Jun 20'!$P38</f>
        <v>19176.759999999998</v>
      </c>
    </row>
    <row r="39" spans="1:16" x14ac:dyDescent="0.2">
      <c r="A39" s="22" t="s">
        <v>50</v>
      </c>
      <c r="B39" s="114">
        <v>544.15</v>
      </c>
      <c r="C39" s="13">
        <v>1996.11</v>
      </c>
      <c r="D39" s="13"/>
      <c r="E39" s="98"/>
      <c r="F39" s="13"/>
      <c r="G39" s="13"/>
      <c r="H39" s="13"/>
      <c r="I39" s="13"/>
      <c r="J39" s="13"/>
      <c r="K39" s="13"/>
      <c r="L39" s="13"/>
      <c r="M39" s="13"/>
      <c r="N39" s="13">
        <v>114.96</v>
      </c>
      <c r="O39" s="15">
        <f t="shared" si="0"/>
        <v>2655.22</v>
      </c>
      <c r="P39" s="23">
        <f>'Jul 20'!$O39+'Jun 20'!$P39</f>
        <v>17774.21</v>
      </c>
    </row>
    <row r="40" spans="1:16" x14ac:dyDescent="0.2">
      <c r="A40" s="24" t="s">
        <v>51</v>
      </c>
      <c r="B40" s="114">
        <v>528.84</v>
      </c>
      <c r="C40" s="13">
        <v>1996.11</v>
      </c>
      <c r="D40" s="96"/>
      <c r="E40" s="69"/>
      <c r="F40" s="25"/>
      <c r="G40" s="25">
        <v>689.94</v>
      </c>
      <c r="H40" s="25"/>
      <c r="I40" s="25"/>
      <c r="J40" s="25"/>
      <c r="K40" s="25"/>
      <c r="L40" s="25"/>
      <c r="M40" s="25"/>
      <c r="N40" s="25">
        <v>114.96</v>
      </c>
      <c r="O40" s="15">
        <f t="shared" si="0"/>
        <v>3329.85</v>
      </c>
      <c r="P40" s="23">
        <f>'Jul 20'!$O40+'Jun 20'!$P40</f>
        <v>41151.919999999998</v>
      </c>
    </row>
    <row r="41" spans="1:16" x14ac:dyDescent="0.2">
      <c r="A41" s="22" t="s">
        <v>52</v>
      </c>
      <c r="B41" s="114">
        <v>444.61</v>
      </c>
      <c r="C41" s="13">
        <v>1996.11</v>
      </c>
      <c r="D41" s="94"/>
      <c r="E41" s="68"/>
      <c r="F41" s="97"/>
      <c r="G41" s="69"/>
      <c r="H41" s="69"/>
      <c r="I41" s="69"/>
      <c r="J41" s="69"/>
      <c r="K41" s="69">
        <v>150</v>
      </c>
      <c r="L41" s="69"/>
      <c r="M41" s="69"/>
      <c r="N41" s="172">
        <v>114.99</v>
      </c>
      <c r="O41" s="15">
        <f t="shared" si="0"/>
        <v>2705.7099999999996</v>
      </c>
      <c r="P41" s="23">
        <f>'Jul 20'!$O41+'Jun 20'!$P41</f>
        <v>14803.32</v>
      </c>
    </row>
    <row r="42" spans="1:16" x14ac:dyDescent="0.2">
      <c r="A42" s="168" t="s">
        <v>53</v>
      </c>
      <c r="B42" s="114">
        <v>444.61</v>
      </c>
      <c r="C42" s="13">
        <v>1996.11</v>
      </c>
      <c r="D42" s="69"/>
      <c r="E42" s="69"/>
      <c r="F42" s="69"/>
      <c r="G42" s="69"/>
      <c r="H42" s="69">
        <v>551.95000000000005</v>
      </c>
      <c r="I42" s="69"/>
      <c r="J42" s="69"/>
      <c r="K42" s="69"/>
      <c r="L42" s="69"/>
      <c r="M42" s="69"/>
      <c r="N42" s="173">
        <v>114.99</v>
      </c>
      <c r="O42" s="15">
        <f t="shared" si="0"/>
        <v>3107.66</v>
      </c>
      <c r="P42" s="23">
        <f>'Jul 20'!$O42+'Jun 20'!$P42</f>
        <v>14846.76</v>
      </c>
    </row>
    <row r="43" spans="1:16" x14ac:dyDescent="0.2">
      <c r="A43" s="82" t="s">
        <v>54</v>
      </c>
      <c r="B43" s="114">
        <v>459.93</v>
      </c>
      <c r="C43" s="13">
        <v>1996.11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72">
        <v>114.96</v>
      </c>
      <c r="O43" s="15">
        <f t="shared" si="0"/>
        <v>2571</v>
      </c>
      <c r="P43" s="23">
        <f>'Jul 20'!$O43+'Jun 20'!$P43</f>
        <v>17365.690000000002</v>
      </c>
    </row>
    <row r="44" spans="1:16" x14ac:dyDescent="0.2">
      <c r="A44" s="95" t="s">
        <v>55</v>
      </c>
      <c r="B44" s="114">
        <v>643.69000000000005</v>
      </c>
      <c r="C44" s="13">
        <v>1996.11</v>
      </c>
      <c r="D44" s="93"/>
      <c r="E44" s="93"/>
      <c r="F44" s="93"/>
      <c r="G44" s="93"/>
      <c r="H44" s="93">
        <v>137.99</v>
      </c>
      <c r="I44" s="93"/>
      <c r="J44" s="93">
        <v>689.94</v>
      </c>
      <c r="K44" s="93"/>
      <c r="L44" s="93"/>
      <c r="M44" s="93"/>
      <c r="N44" s="173">
        <v>114.96</v>
      </c>
      <c r="O44" s="15">
        <f t="shared" si="0"/>
        <v>3582.69</v>
      </c>
      <c r="P44" s="23">
        <f>'Jul 20'!$O44+'Jun 20'!$P44</f>
        <v>27126.539999999997</v>
      </c>
    </row>
    <row r="45" spans="1:16" ht="13.5" thickBot="1" x14ac:dyDescent="0.25">
      <c r="A45" s="161"/>
      <c r="B45" s="99">
        <f>SUM(B3:B44)</f>
        <v>20703.850000000002</v>
      </c>
      <c r="C45" s="91">
        <f>SUM(C3:C44)</f>
        <v>79844.400000000009</v>
      </c>
      <c r="D45" s="90">
        <f t="shared" ref="D45:K45" si="1">SUM(D3:D44)</f>
        <v>0</v>
      </c>
      <c r="E45" s="91">
        <f>SUM(E3:E44)</f>
        <v>0</v>
      </c>
      <c r="F45" s="90">
        <f t="shared" si="1"/>
        <v>0</v>
      </c>
      <c r="G45" s="91">
        <f t="shared" si="1"/>
        <v>3449.7000000000003</v>
      </c>
      <c r="H45" s="91">
        <f t="shared" si="1"/>
        <v>689.94</v>
      </c>
      <c r="I45" s="90">
        <f t="shared" si="1"/>
        <v>2414.8000000000002</v>
      </c>
      <c r="J45" s="91">
        <f>SUM(J3:J44)</f>
        <v>2069.83</v>
      </c>
      <c r="K45" s="90">
        <f t="shared" si="1"/>
        <v>449.93</v>
      </c>
      <c r="L45" s="91">
        <f>SUM(L3:L44)</f>
        <v>108.54</v>
      </c>
      <c r="M45" s="90">
        <f>SUM(M3:M44)</f>
        <v>2500</v>
      </c>
      <c r="N45" s="90">
        <f>SUM(N3:N44)</f>
        <v>4599.7199999999984</v>
      </c>
      <c r="O45" s="15">
        <f t="shared" si="0"/>
        <v>116830.71</v>
      </c>
      <c r="P45" s="163">
        <f>'Jul 20'!$O45+'Jun 20'!$P45</f>
        <v>729677.3899999999</v>
      </c>
    </row>
    <row r="46" spans="1:16" ht="13.5" thickTop="1" x14ac:dyDescent="0.2"/>
  </sheetData>
  <sheetProtection algorithmName="SHA-512" hashValue="hDcPhPuABBO7alz3zY5XJXmkHp5/uZcHJzTYaoxN7K86V3HZ+3tFp/e62rmXelh6zPBQyLZ97Si+Sb5m9olC+A==" saltValue="GnTdjnlmgyhIE+XLB0E+ow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3" zoomScaleNormal="100" workbookViewId="0">
      <pane xSplit="1" topLeftCell="B1" activePane="topRight" state="frozen"/>
      <selection activeCell="A5" sqref="A5"/>
      <selection pane="topRight" activeCell="F38" sqref="F38"/>
    </sheetView>
  </sheetViews>
  <sheetFormatPr defaultColWidth="12.7109375" defaultRowHeight="12.75" x14ac:dyDescent="0.2"/>
  <cols>
    <col min="1" max="1" width="18.85546875" bestFit="1" customWidth="1"/>
    <col min="2" max="2" width="13.140625" customWidth="1"/>
    <col min="3" max="3" width="16.5703125" bestFit="1" customWidth="1"/>
    <col min="4" max="4" width="11.42578125" bestFit="1" customWidth="1"/>
    <col min="5" max="5" width="9.57031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1.140625" customWidth="1"/>
  </cols>
  <sheetData>
    <row r="1" spans="1:18" ht="18" x14ac:dyDescent="0.25">
      <c r="A1" s="174" t="s">
        <v>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73</v>
      </c>
      <c r="Q2" s="1"/>
      <c r="R2" s="1"/>
    </row>
    <row r="3" spans="1:18" x14ac:dyDescent="0.2">
      <c r="A3" s="169" t="s">
        <v>16</v>
      </c>
      <c r="B3" s="114">
        <v>409.61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1817.01</v>
      </c>
      <c r="P3" s="23">
        <f>'Aug 20'!$O3+'Jul 20'!$P3</f>
        <v>16111.82</v>
      </c>
    </row>
    <row r="4" spans="1:18" x14ac:dyDescent="0.2">
      <c r="A4" s="24" t="s">
        <v>17</v>
      </c>
      <c r="B4" s="114">
        <v>409.61</v>
      </c>
      <c r="C4" s="13">
        <v>1330.74</v>
      </c>
      <c r="D4" s="16"/>
      <c r="E4" s="158">
        <v>352.86</v>
      </c>
      <c r="F4" s="16"/>
      <c r="G4" s="16"/>
      <c r="H4" s="16"/>
      <c r="I4" s="16"/>
      <c r="J4" s="16"/>
      <c r="K4" s="16"/>
      <c r="L4" s="16">
        <f>67.42</f>
        <v>67.42</v>
      </c>
      <c r="M4" s="16"/>
      <c r="N4" s="13">
        <v>76.64</v>
      </c>
      <c r="O4" s="15">
        <f t="shared" ref="O4:O44" si="0">SUM(B4:N4)</f>
        <v>2237.27</v>
      </c>
      <c r="P4" s="23">
        <f>'Aug 20'!$O4+'Jul 20'!$P4</f>
        <v>18390.739999999998</v>
      </c>
    </row>
    <row r="5" spans="1:18" x14ac:dyDescent="0.2">
      <c r="A5" s="24" t="s">
        <v>18</v>
      </c>
      <c r="B5" s="114">
        <v>432.59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1839.99</v>
      </c>
      <c r="P5" s="23">
        <f>'Aug 20'!$O5+'Jul 20'!$P5</f>
        <v>18855.830000000002</v>
      </c>
    </row>
    <row r="6" spans="1:18" x14ac:dyDescent="0.2">
      <c r="A6" s="22" t="s">
        <v>19</v>
      </c>
      <c r="B6" s="114">
        <v>444.61</v>
      </c>
      <c r="C6" s="13">
        <v>1330.74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1851.99</v>
      </c>
      <c r="P6" s="23">
        <f>'Aug 20'!$O6+'Jul 20'!$P6</f>
        <v>26796.870000000003</v>
      </c>
    </row>
    <row r="7" spans="1:18" x14ac:dyDescent="0.2">
      <c r="A7" s="24" t="s">
        <v>20</v>
      </c>
      <c r="B7" s="114">
        <v>631.66999999999996</v>
      </c>
      <c r="C7" s="13">
        <v>1330.74</v>
      </c>
      <c r="D7" s="16"/>
      <c r="E7" s="17"/>
      <c r="F7" s="16"/>
      <c r="G7" s="16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4338.8500000000004</v>
      </c>
      <c r="P7" s="23">
        <f>'Aug 20'!$O7+'Jul 20'!$P7</f>
        <v>30740.61</v>
      </c>
    </row>
    <row r="8" spans="1:18" x14ac:dyDescent="0.2">
      <c r="A8" s="24" t="s">
        <v>21</v>
      </c>
      <c r="B8" s="114">
        <v>409.61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1816.99</v>
      </c>
      <c r="P8" s="23">
        <f>'Aug 20'!$O8+'Jul 20'!$P8</f>
        <v>16111.66</v>
      </c>
    </row>
    <row r="9" spans="1:18" x14ac:dyDescent="0.2">
      <c r="A9" s="22" t="s">
        <v>22</v>
      </c>
      <c r="B9" s="114">
        <v>555.1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1962.5000000000002</v>
      </c>
      <c r="P9" s="23">
        <f>'Aug 20'!$O9+'Jul 20'!$P9</f>
        <v>16788.349999999999</v>
      </c>
    </row>
    <row r="10" spans="1:18" x14ac:dyDescent="0.2">
      <c r="A10" s="24" t="s">
        <v>23</v>
      </c>
      <c r="B10" s="114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3">
        <f>'Aug 20'!$O10+'Jul 20'!$P10</f>
        <v>15968.77</v>
      </c>
    </row>
    <row r="11" spans="1:18" x14ac:dyDescent="0.2">
      <c r="A11" s="22" t="s">
        <v>24</v>
      </c>
      <c r="B11" s="114">
        <v>555.1</v>
      </c>
      <c r="C11" s="13">
        <v>1330.74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1962.4800000000002</v>
      </c>
      <c r="P11" s="23">
        <f>'Aug 20'!$O11+'Jul 20'!$P11</f>
        <v>21291.8</v>
      </c>
    </row>
    <row r="12" spans="1:18" x14ac:dyDescent="0.2">
      <c r="A12" s="22" t="s">
        <v>25</v>
      </c>
      <c r="B12" s="114">
        <v>417.27</v>
      </c>
      <c r="C12" s="13">
        <v>1330.74</v>
      </c>
      <c r="D12" s="16"/>
      <c r="E12" s="17"/>
      <c r="F12" s="16"/>
      <c r="G12" s="16"/>
      <c r="H12" s="16"/>
      <c r="I12" s="16"/>
      <c r="J12" s="16">
        <v>459.96</v>
      </c>
      <c r="K12" s="16"/>
      <c r="L12" s="16"/>
      <c r="M12" s="16"/>
      <c r="N12" s="13">
        <v>76.66</v>
      </c>
      <c r="O12" s="15">
        <f t="shared" si="0"/>
        <v>2284.6299999999997</v>
      </c>
      <c r="P12" s="23">
        <f>'Aug 20'!$O12+'Jul 20'!$P12</f>
        <v>17300.009999999998</v>
      </c>
    </row>
    <row r="13" spans="1:18" x14ac:dyDescent="0.2">
      <c r="A13" s="24" t="s">
        <v>26</v>
      </c>
      <c r="B13" s="114">
        <v>711.29</v>
      </c>
      <c r="C13" s="13">
        <v>1330.74</v>
      </c>
      <c r="D13" s="13"/>
      <c r="E13" s="14"/>
      <c r="F13" s="13"/>
      <c r="G13" s="13"/>
      <c r="H13" s="13"/>
      <c r="I13" s="13"/>
      <c r="J13" s="16">
        <v>459.96</v>
      </c>
      <c r="K13" s="13"/>
      <c r="L13" s="13"/>
      <c r="M13" s="13"/>
      <c r="N13" s="13">
        <v>76.64</v>
      </c>
      <c r="O13" s="15">
        <f t="shared" si="0"/>
        <v>2578.6299999999997</v>
      </c>
      <c r="P13" s="23">
        <f>'Aug 20'!$O13+'Jul 20'!$P13</f>
        <v>23619</v>
      </c>
    </row>
    <row r="14" spans="1:18" x14ac:dyDescent="0.2">
      <c r="A14" s="22" t="s">
        <v>27</v>
      </c>
      <c r="B14" s="114">
        <v>714.24</v>
      </c>
      <c r="C14" s="13">
        <v>1330.74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2121.62</v>
      </c>
      <c r="P14" s="23">
        <f>'Aug 20'!$O14+'Jul 20'!$P14</f>
        <v>22040.36</v>
      </c>
    </row>
    <row r="15" spans="1:18" x14ac:dyDescent="0.2">
      <c r="A15" s="24" t="s">
        <v>28</v>
      </c>
      <c r="B15" s="114">
        <v>409.61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1817.01</v>
      </c>
      <c r="P15" s="23">
        <f>'Aug 20'!$O15+'Jul 20'!$P15</f>
        <v>16466.829999999998</v>
      </c>
    </row>
    <row r="16" spans="1:18" x14ac:dyDescent="0.2">
      <c r="A16" s="24" t="s">
        <v>29</v>
      </c>
      <c r="B16" s="114">
        <v>516.80999999999995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1924.19</v>
      </c>
      <c r="P16" s="23">
        <f>'Aug 20'!$O16+'Jul 20'!$P16</f>
        <v>16969.259999999998</v>
      </c>
    </row>
    <row r="17" spans="1:16" x14ac:dyDescent="0.2">
      <c r="A17" s="22" t="s">
        <v>30</v>
      </c>
      <c r="B17" s="114">
        <v>409.61</v>
      </c>
      <c r="C17" s="13">
        <v>1330.74</v>
      </c>
      <c r="D17" s="16"/>
      <c r="E17" s="17"/>
      <c r="F17" s="16"/>
      <c r="G17" s="16"/>
      <c r="H17" s="16"/>
      <c r="I17" s="16">
        <v>1379.88</v>
      </c>
      <c r="J17" s="16"/>
      <c r="K17" s="16"/>
      <c r="L17" s="16"/>
      <c r="M17" s="16"/>
      <c r="N17" s="13">
        <v>76.66</v>
      </c>
      <c r="O17" s="15">
        <f t="shared" si="0"/>
        <v>3196.89</v>
      </c>
      <c r="P17" s="23">
        <f>'Aug 20'!$O17+'Jul 20'!$P17</f>
        <v>24350.519999999997</v>
      </c>
    </row>
    <row r="18" spans="1:16" x14ac:dyDescent="0.2">
      <c r="A18" s="22" t="s">
        <v>31</v>
      </c>
      <c r="B18" s="114">
        <v>409.61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1817.01</v>
      </c>
      <c r="P18" s="23">
        <f>'Aug 20'!$O18+'Jul 20'!$P18</f>
        <v>17203.879999999997</v>
      </c>
    </row>
    <row r="19" spans="1:16" x14ac:dyDescent="0.2">
      <c r="A19" s="22" t="s">
        <v>32</v>
      </c>
      <c r="B19" s="114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'Aug 20'!$O19+'Jul 20'!$P19</f>
        <v>2930.41</v>
      </c>
    </row>
    <row r="20" spans="1:16" ht="12" customHeight="1" x14ac:dyDescent="0.2">
      <c r="A20" s="24" t="s">
        <v>33</v>
      </c>
      <c r="B20" s="114">
        <v>409.61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2316.9899999999998</v>
      </c>
      <c r="P20" s="23">
        <f>'Aug 20'!$O20+'Jul 20'!$P20</f>
        <v>26936.129999999997</v>
      </c>
    </row>
    <row r="21" spans="1:16" x14ac:dyDescent="0.2">
      <c r="A21" s="22" t="s">
        <v>34</v>
      </c>
      <c r="B21" s="114">
        <v>532.13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1939.51</v>
      </c>
      <c r="P21" s="23">
        <f>'Aug 20'!$O21+'Jul 20'!$P21</f>
        <v>17123.309999999998</v>
      </c>
    </row>
    <row r="22" spans="1:16" x14ac:dyDescent="0.2">
      <c r="A22" s="22" t="s">
        <v>35</v>
      </c>
      <c r="B22" s="114">
        <v>409.61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2317.0099999999998</v>
      </c>
      <c r="P22" s="23">
        <f>'Aug 20'!$O22+'Jul 20'!$P22</f>
        <v>20453.8</v>
      </c>
    </row>
    <row r="23" spans="1:16" x14ac:dyDescent="0.2">
      <c r="A23" s="22" t="s">
        <v>36</v>
      </c>
      <c r="B23" s="114">
        <v>409.61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>
        <v>212.44</v>
      </c>
      <c r="M23" s="16"/>
      <c r="N23" s="13">
        <v>76.66</v>
      </c>
      <c r="O23" s="15">
        <f t="shared" si="0"/>
        <v>2029.45</v>
      </c>
      <c r="P23" s="23">
        <f>'Aug 20'!$O23+'Jul 20'!$P23</f>
        <v>19871.37</v>
      </c>
    </row>
    <row r="24" spans="1:16" x14ac:dyDescent="0.2">
      <c r="A24" s="22" t="s">
        <v>60</v>
      </c>
      <c r="B24" s="114">
        <v>409.61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1817.27</v>
      </c>
      <c r="P24" s="23">
        <f>'Aug 20'!$O24+'Jul 20'!$P24</f>
        <v>12060.1</v>
      </c>
    </row>
    <row r="25" spans="1:16" x14ac:dyDescent="0.2">
      <c r="A25" s="24" t="s">
        <v>37</v>
      </c>
      <c r="B25" s="114">
        <v>463.21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1870.5900000000001</v>
      </c>
      <c r="P25" s="23">
        <f>'Aug 20'!$O25+'Jul 20'!$P25</f>
        <v>19781.7</v>
      </c>
    </row>
    <row r="26" spans="1:16" x14ac:dyDescent="0.2">
      <c r="A26" s="22" t="s">
        <v>38</v>
      </c>
      <c r="B26" s="114">
        <v>409.61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1816.99</v>
      </c>
      <c r="P26" s="23">
        <f>'Aug 20'!$O26+'Jul 20'!$P26</f>
        <v>17248.87</v>
      </c>
    </row>
    <row r="27" spans="1:16" x14ac:dyDescent="0.2">
      <c r="A27" s="22" t="s">
        <v>61</v>
      </c>
      <c r="B27" s="114">
        <v>516.80999999999995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1924.47</v>
      </c>
      <c r="P27" s="23">
        <f>'Aug 20'!$O27+'Jul 20'!$P27</f>
        <v>12720.910000000002</v>
      </c>
    </row>
    <row r="28" spans="1:16" x14ac:dyDescent="0.2">
      <c r="A28" s="22" t="s">
        <v>39</v>
      </c>
      <c r="B28" s="114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3">
        <f>'Aug 20'!$O28+'Jul 20'!$P28</f>
        <v>3436.79</v>
      </c>
    </row>
    <row r="29" spans="1:16" x14ac:dyDescent="0.2">
      <c r="A29" s="22" t="s">
        <v>40</v>
      </c>
      <c r="B29" s="114">
        <v>409.61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1817.01</v>
      </c>
      <c r="P29" s="23">
        <f>'Aug 20'!$O29+'Jul 20'!$P29</f>
        <v>18094.919999999998</v>
      </c>
    </row>
    <row r="30" spans="1:16" x14ac:dyDescent="0.2">
      <c r="A30" s="24" t="s">
        <v>41</v>
      </c>
      <c r="B30" s="114">
        <v>409.61</v>
      </c>
      <c r="C30" s="13">
        <v>1330.74</v>
      </c>
      <c r="D30" s="16"/>
      <c r="E30" s="158">
        <v>290.14999999999998</v>
      </c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2607.14</v>
      </c>
      <c r="P30" s="23">
        <f>'Aug 20'!$O30+'Jul 20'!$P30</f>
        <v>23642.05</v>
      </c>
    </row>
    <row r="31" spans="1:16" x14ac:dyDescent="0.2">
      <c r="A31" s="24" t="s">
        <v>42</v>
      </c>
      <c r="B31" s="114">
        <v>409.61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1817.01</v>
      </c>
      <c r="P31" s="23">
        <f>'Aug 20'!$O31+'Jul 20'!$P31</f>
        <v>19438.439999999999</v>
      </c>
    </row>
    <row r="32" spans="1:16" x14ac:dyDescent="0.2">
      <c r="A32" s="22" t="s">
        <v>43</v>
      </c>
      <c r="B32" s="114">
        <v>631.66999999999996</v>
      </c>
      <c r="C32" s="13">
        <v>1330.74</v>
      </c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2039.07</v>
      </c>
      <c r="P32" s="23">
        <f>'Aug 20'!$O32+'Jul 20'!$P32</f>
        <v>18163.219999999998</v>
      </c>
    </row>
    <row r="33" spans="1:16" x14ac:dyDescent="0.2">
      <c r="A33" s="24" t="s">
        <v>44</v>
      </c>
      <c r="B33" s="114">
        <v>624.01</v>
      </c>
      <c r="C33" s="13">
        <v>1330.74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2531.39</v>
      </c>
      <c r="P33" s="23">
        <f>'Aug 20'!$O33+'Jul 20'!$P33</f>
        <v>21410.6</v>
      </c>
    </row>
    <row r="34" spans="1:16" x14ac:dyDescent="0.2">
      <c r="A34" s="22" t="s">
        <v>45</v>
      </c>
      <c r="B34" s="114">
        <v>447.9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1855.3</v>
      </c>
      <c r="P34" s="23">
        <f>'Aug 20'!$O34+'Jul 20'!$P34</f>
        <v>16418.14</v>
      </c>
    </row>
    <row r="35" spans="1:16" x14ac:dyDescent="0.2">
      <c r="A35" s="22" t="s">
        <v>46</v>
      </c>
      <c r="B35" s="114">
        <v>707.9</v>
      </c>
      <c r="C35" s="13">
        <v>1330.74</v>
      </c>
      <c r="D35" s="13"/>
      <c r="E35" s="153">
        <v>315.33999999999997</v>
      </c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2930.62</v>
      </c>
      <c r="P35" s="23">
        <f>'Aug 20'!$O35+'Jul 20'!$P35</f>
        <v>26244.239999999998</v>
      </c>
    </row>
    <row r="36" spans="1:16" x14ac:dyDescent="0.2">
      <c r="A36" s="22" t="s">
        <v>47</v>
      </c>
      <c r="B36" s="114">
        <v>409.61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1816.99</v>
      </c>
      <c r="P36" s="23">
        <f>'Aug 20'!$O36+'Jul 20'!$P36</f>
        <v>16247</v>
      </c>
    </row>
    <row r="37" spans="1:16" x14ac:dyDescent="0.2">
      <c r="A37" s="22" t="s">
        <v>48</v>
      </c>
      <c r="B37" s="114">
        <v>409.61</v>
      </c>
      <c r="C37" s="13">
        <v>1330.74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1817.01</v>
      </c>
      <c r="P37" s="23">
        <f>'Aug 20'!$O37+'Jul 20'!$P37</f>
        <v>16886.749999999996</v>
      </c>
    </row>
    <row r="38" spans="1:16" x14ac:dyDescent="0.2">
      <c r="A38" s="24" t="s">
        <v>49</v>
      </c>
      <c r="B38" s="114">
        <v>690.62</v>
      </c>
      <c r="C38" s="13">
        <v>1330.74</v>
      </c>
      <c r="D38" s="16"/>
      <c r="E38" s="17"/>
      <c r="F38" s="16">
        <v>2224.11</v>
      </c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4322.1100000000006</v>
      </c>
      <c r="P38" s="23">
        <f>'Aug 20'!$O38+'Jul 20'!$P38</f>
        <v>23498.87</v>
      </c>
    </row>
    <row r="39" spans="1:16" x14ac:dyDescent="0.2">
      <c r="A39" s="22" t="s">
        <v>50</v>
      </c>
      <c r="B39" s="114">
        <v>544.15</v>
      </c>
      <c r="C39" s="13">
        <v>1330.74</v>
      </c>
      <c r="D39" s="13"/>
      <c r="E39" s="98"/>
      <c r="F39" s="13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1951.53</v>
      </c>
      <c r="P39" s="23">
        <f>'Aug 20'!$O39+'Jul 20'!$P39</f>
        <v>19725.739999999998</v>
      </c>
    </row>
    <row r="40" spans="1:16" x14ac:dyDescent="0.2">
      <c r="A40" s="24" t="s">
        <v>51</v>
      </c>
      <c r="B40" s="114">
        <v>493.84</v>
      </c>
      <c r="C40" s="13">
        <v>1330.74</v>
      </c>
      <c r="D40" s="96"/>
      <c r="E40" s="114">
        <v>373.21</v>
      </c>
      <c r="F40" s="25"/>
      <c r="G40" s="25"/>
      <c r="H40" s="25"/>
      <c r="I40" s="25"/>
      <c r="J40" s="13"/>
      <c r="K40" s="25">
        <v>175</v>
      </c>
      <c r="L40" s="25">
        <v>204.66</v>
      </c>
      <c r="M40" s="25"/>
      <c r="N40" s="13">
        <v>76.64</v>
      </c>
      <c r="O40" s="15">
        <f t="shared" si="0"/>
        <v>2654.0899999999997</v>
      </c>
      <c r="P40" s="23">
        <f>'Aug 20'!$O40+'Jul 20'!$P40</f>
        <v>43806.009999999995</v>
      </c>
    </row>
    <row r="41" spans="1:16" x14ac:dyDescent="0.2">
      <c r="A41" s="22" t="s">
        <v>52</v>
      </c>
      <c r="B41" s="114">
        <v>409.61</v>
      </c>
      <c r="C41" s="13">
        <v>1330.74</v>
      </c>
      <c r="D41" s="94"/>
      <c r="E41" s="68"/>
      <c r="F41" s="97"/>
      <c r="G41" s="69"/>
      <c r="H41" s="69"/>
      <c r="I41" s="69"/>
      <c r="J41" s="69"/>
      <c r="K41" s="69"/>
      <c r="L41" s="69"/>
      <c r="M41" s="69"/>
      <c r="N41" s="13">
        <v>76.66</v>
      </c>
      <c r="O41" s="15">
        <f t="shared" si="0"/>
        <v>1817.01</v>
      </c>
      <c r="P41" s="23">
        <f>'Aug 20'!$O41+'Jul 20'!$P41</f>
        <v>16620.329999999998</v>
      </c>
    </row>
    <row r="42" spans="1:16" x14ac:dyDescent="0.2">
      <c r="A42" s="168" t="s">
        <v>53</v>
      </c>
      <c r="B42" s="114">
        <v>409.61</v>
      </c>
      <c r="C42" s="13">
        <v>1330.74</v>
      </c>
      <c r="D42" s="69"/>
      <c r="E42" s="69"/>
      <c r="F42" s="69"/>
      <c r="G42" s="69"/>
      <c r="H42" s="16">
        <v>459.96</v>
      </c>
      <c r="I42" s="69"/>
      <c r="J42" s="16"/>
      <c r="K42" s="69"/>
      <c r="L42" s="69"/>
      <c r="M42" s="69"/>
      <c r="N42" s="13">
        <v>76.66</v>
      </c>
      <c r="O42" s="15">
        <f t="shared" si="0"/>
        <v>2276.9699999999998</v>
      </c>
      <c r="P42" s="23">
        <f>'Aug 20'!$O42+'Jul 20'!$P42</f>
        <v>17123.73</v>
      </c>
    </row>
    <row r="43" spans="1:16" x14ac:dyDescent="0.2">
      <c r="A43" s="82" t="s">
        <v>54</v>
      </c>
      <c r="B43" s="114">
        <v>424.93</v>
      </c>
      <c r="C43" s="13">
        <v>1330.74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3">
        <v>76.64</v>
      </c>
      <c r="O43" s="15">
        <f t="shared" si="0"/>
        <v>1832.3100000000002</v>
      </c>
      <c r="P43" s="23">
        <f>'Aug 20'!$O43+'Jul 20'!$P43</f>
        <v>19198.000000000004</v>
      </c>
    </row>
    <row r="44" spans="1:16" s="67" customFormat="1" x14ac:dyDescent="0.2">
      <c r="A44" s="95" t="s">
        <v>55</v>
      </c>
      <c r="B44" s="114">
        <v>608.69000000000005</v>
      </c>
      <c r="C44" s="13">
        <v>1330.74</v>
      </c>
      <c r="D44" s="93"/>
      <c r="E44" s="93"/>
      <c r="F44" s="93"/>
      <c r="G44" s="93"/>
      <c r="H44" s="93"/>
      <c r="I44" s="93"/>
      <c r="J44" s="16">
        <v>459.96</v>
      </c>
      <c r="K44" s="93"/>
      <c r="L44" s="93"/>
      <c r="M44" s="93"/>
      <c r="N44" s="13">
        <v>76.64</v>
      </c>
      <c r="O44" s="15">
        <f t="shared" si="0"/>
        <v>2476.0299999999997</v>
      </c>
      <c r="P44" s="23">
        <f>'Aug 20'!$O44+'Jul 20'!$P44</f>
        <v>29602.569999999996</v>
      </c>
    </row>
    <row r="45" spans="1:16" ht="13.5" thickBot="1" x14ac:dyDescent="0.25">
      <c r="A45" s="161"/>
      <c r="B45" s="90">
        <f t="shared" ref="B45:P45" si="1">SUM(B3:B44)</f>
        <v>19482.130000000005</v>
      </c>
      <c r="C45" s="89">
        <f t="shared" si="1"/>
        <v>53229.599999999984</v>
      </c>
      <c r="D45" s="89">
        <f t="shared" si="1"/>
        <v>0</v>
      </c>
      <c r="E45" s="89">
        <f t="shared" si="1"/>
        <v>1331.56</v>
      </c>
      <c r="F45" s="89">
        <f t="shared" si="1"/>
        <v>2224.11</v>
      </c>
      <c r="G45" s="89">
        <f t="shared" si="1"/>
        <v>2299.8000000000002</v>
      </c>
      <c r="H45" s="89">
        <f t="shared" si="1"/>
        <v>459.96</v>
      </c>
      <c r="I45" s="89">
        <f t="shared" si="1"/>
        <v>1379.88</v>
      </c>
      <c r="J45" s="89">
        <f t="shared" si="1"/>
        <v>1379.8799999999999</v>
      </c>
      <c r="K45" s="89">
        <f t="shared" si="1"/>
        <v>175</v>
      </c>
      <c r="L45" s="89">
        <f t="shared" si="1"/>
        <v>484.52</v>
      </c>
      <c r="M45" s="89">
        <f t="shared" si="1"/>
        <v>2500</v>
      </c>
      <c r="N45" s="89">
        <f t="shared" si="1"/>
        <v>3066.4799999999991</v>
      </c>
      <c r="O45" s="92">
        <f t="shared" si="1"/>
        <v>88012.919999999984</v>
      </c>
      <c r="P45" s="89">
        <f t="shared" si="1"/>
        <v>817690.30999999971</v>
      </c>
    </row>
    <row r="46" spans="1:16" ht="13.5" thickTop="1" x14ac:dyDescent="0.2"/>
  </sheetData>
  <sheetProtection algorithmName="SHA-512" hashValue="Zz4pc/o5HlT8pDkrKmmKlsw3B5wj95cmTj0dDG9pdutWQMK9EVXdlF4JkyveavrYBPa+lAKPubhK+qSYFwHHyg==" saltValue="sJJVP2GRoVzVBVyM5H3s3w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>
      <pane xSplit="1" topLeftCell="B1" activePane="topRight" state="frozen"/>
      <selection pane="topRight" activeCell="E14" sqref="E14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9.57031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1.140625" bestFit="1" customWidth="1"/>
  </cols>
  <sheetData>
    <row r="1" spans="1:18" ht="18" x14ac:dyDescent="0.25">
      <c r="A1" s="174" t="s">
        <v>74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75</v>
      </c>
      <c r="Q2" s="1"/>
      <c r="R2" s="1"/>
    </row>
    <row r="3" spans="1:18" x14ac:dyDescent="0.2">
      <c r="A3" s="169" t="s">
        <v>16</v>
      </c>
      <c r="B3" s="114">
        <v>444.61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'Sept 20'!$O3+'Aug 20'!$P3</f>
        <v>17963.829999999998</v>
      </c>
    </row>
    <row r="4" spans="1:18" x14ac:dyDescent="0.2">
      <c r="A4" s="24" t="s">
        <v>17</v>
      </c>
      <c r="B4" s="114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3">
        <f>'Sept 20'!$O4+'Aug 20'!$P4</f>
        <v>20242.73</v>
      </c>
    </row>
    <row r="5" spans="1:18" x14ac:dyDescent="0.2">
      <c r="A5" s="24" t="s">
        <v>18</v>
      </c>
      <c r="B5" s="114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'Sept 20'!$O5+'Aug 20'!$P5</f>
        <v>20730.820000000003</v>
      </c>
    </row>
    <row r="6" spans="1:18" x14ac:dyDescent="0.2">
      <c r="A6" s="22" t="s">
        <v>19</v>
      </c>
      <c r="B6" s="114">
        <v>444.61</v>
      </c>
      <c r="C6" s="13">
        <v>1330.74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1851.99</v>
      </c>
      <c r="P6" s="23">
        <f>'Sept 20'!$O6+'Aug 20'!$P6</f>
        <v>28648.860000000004</v>
      </c>
    </row>
    <row r="7" spans="1:18" x14ac:dyDescent="0.2">
      <c r="A7" s="24" t="s">
        <v>20</v>
      </c>
      <c r="B7" s="114">
        <v>666.67</v>
      </c>
      <c r="C7" s="13">
        <v>1330.74</v>
      </c>
      <c r="D7" s="16"/>
      <c r="E7" s="17"/>
      <c r="F7" s="16"/>
      <c r="G7" s="16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4373.8500000000004</v>
      </c>
      <c r="P7" s="23">
        <f>'Sept 20'!$O7+'Aug 20'!$P7</f>
        <v>35114.46</v>
      </c>
    </row>
    <row r="8" spans="1:18" x14ac:dyDescent="0.2">
      <c r="A8" s="24" t="s">
        <v>21</v>
      </c>
      <c r="B8" s="114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'Sept 20'!$O8+'Aug 20'!$P8</f>
        <v>17963.650000000001</v>
      </c>
    </row>
    <row r="9" spans="1:18" x14ac:dyDescent="0.2">
      <c r="A9" s="22" t="s">
        <v>22</v>
      </c>
      <c r="B9" s="114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'Sept 20'!$O9+'Aug 20'!$P9</f>
        <v>18785.849999999999</v>
      </c>
    </row>
    <row r="10" spans="1:18" x14ac:dyDescent="0.2">
      <c r="A10" s="24" t="s">
        <v>23</v>
      </c>
      <c r="B10" s="114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3">
        <f>'Sept 20'!$O10+'Aug 20'!$P10</f>
        <v>17820.760000000002</v>
      </c>
    </row>
    <row r="11" spans="1:18" x14ac:dyDescent="0.2">
      <c r="A11" s="22" t="s">
        <v>24</v>
      </c>
      <c r="B11" s="114">
        <v>590.1</v>
      </c>
      <c r="C11" s="13">
        <v>1330.74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1997.4800000000002</v>
      </c>
      <c r="P11" s="23">
        <f>'Sept 20'!$O11+'Aug 20'!$P11</f>
        <v>23289.279999999999</v>
      </c>
    </row>
    <row r="12" spans="1:18" x14ac:dyDescent="0.2">
      <c r="A12" s="22" t="s">
        <v>25</v>
      </c>
      <c r="B12" s="114">
        <v>452.27</v>
      </c>
      <c r="C12" s="13">
        <v>1330.74</v>
      </c>
      <c r="D12" s="16"/>
      <c r="E12" s="17"/>
      <c r="F12" s="16"/>
      <c r="G12" s="16"/>
      <c r="H12" s="16"/>
      <c r="I12" s="16"/>
      <c r="J12" s="16">
        <v>459.96</v>
      </c>
      <c r="K12" s="16"/>
      <c r="L12" s="16"/>
      <c r="M12" s="16"/>
      <c r="N12" s="13">
        <v>76.66</v>
      </c>
      <c r="O12" s="15">
        <f t="shared" si="0"/>
        <v>2319.6299999999997</v>
      </c>
      <c r="P12" s="23">
        <f>'Sept 20'!$O12+'Aug 20'!$P12</f>
        <v>19619.64</v>
      </c>
    </row>
    <row r="13" spans="1:18" ht="15" customHeight="1" x14ac:dyDescent="0.2">
      <c r="A13" s="24" t="s">
        <v>26</v>
      </c>
      <c r="B13" s="114">
        <v>746.29</v>
      </c>
      <c r="C13" s="13">
        <v>1330.74</v>
      </c>
      <c r="D13" s="13"/>
      <c r="E13" s="14"/>
      <c r="F13" s="13"/>
      <c r="G13" s="13"/>
      <c r="H13" s="13"/>
      <c r="I13" s="13"/>
      <c r="J13" s="13">
        <v>459.96</v>
      </c>
      <c r="K13" s="13"/>
      <c r="L13" s="13"/>
      <c r="M13" s="13"/>
      <c r="N13" s="13">
        <v>76.64</v>
      </c>
      <c r="O13" s="15">
        <f t="shared" si="0"/>
        <v>2613.6299999999997</v>
      </c>
      <c r="P13" s="23">
        <f>'Sept 20'!$O13+'Aug 20'!$P13</f>
        <v>26232.63</v>
      </c>
    </row>
    <row r="14" spans="1:18" x14ac:dyDescent="0.2">
      <c r="A14" s="22" t="s">
        <v>27</v>
      </c>
      <c r="B14" s="114">
        <v>749.24</v>
      </c>
      <c r="C14" s="13">
        <v>1330.74</v>
      </c>
      <c r="D14" s="16"/>
      <c r="E14" s="17">
        <v>517.5</v>
      </c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2674.12</v>
      </c>
      <c r="P14" s="23">
        <f>'Sept 20'!$O14+'Aug 20'!$P14</f>
        <v>24714.48</v>
      </c>
    </row>
    <row r="15" spans="1:18" x14ac:dyDescent="0.2">
      <c r="A15" s="24" t="s">
        <v>28</v>
      </c>
      <c r="B15" s="114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'Sept 20'!$O15+'Aug 20'!$P15</f>
        <v>18318.839999999997</v>
      </c>
    </row>
    <row r="16" spans="1:18" x14ac:dyDescent="0.2">
      <c r="A16" s="24" t="s">
        <v>29</v>
      </c>
      <c r="B16" s="114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'Sept 20'!$O16+'Aug 20'!$P16</f>
        <v>18928.449999999997</v>
      </c>
    </row>
    <row r="17" spans="1:16" x14ac:dyDescent="0.2">
      <c r="A17" s="22" t="s">
        <v>30</v>
      </c>
      <c r="B17" s="114">
        <v>444.61</v>
      </c>
      <c r="C17" s="13">
        <v>1330.74</v>
      </c>
      <c r="D17" s="16"/>
      <c r="E17" s="17"/>
      <c r="F17" s="16"/>
      <c r="G17" s="16"/>
      <c r="H17" s="16"/>
      <c r="I17" s="16">
        <v>1379.88</v>
      </c>
      <c r="J17" s="16"/>
      <c r="K17" s="16"/>
      <c r="L17" s="16"/>
      <c r="M17" s="16"/>
      <c r="N17" s="13">
        <v>76.66</v>
      </c>
      <c r="O17" s="15">
        <f t="shared" si="0"/>
        <v>3231.89</v>
      </c>
      <c r="P17" s="23">
        <f>'Sept 20'!$O17+'Aug 20'!$P17</f>
        <v>27582.409999999996</v>
      </c>
    </row>
    <row r="18" spans="1:16" x14ac:dyDescent="0.2">
      <c r="A18" s="22" t="s">
        <v>31</v>
      </c>
      <c r="B18" s="114">
        <v>444.61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'Sept 20'!$O18+'Aug 20'!$P18</f>
        <v>19055.889999999996</v>
      </c>
    </row>
    <row r="19" spans="1:16" x14ac:dyDescent="0.2">
      <c r="A19" s="22" t="s">
        <v>32</v>
      </c>
      <c r="B19" s="114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'Sept 20'!$O19+'Aug 20'!$P19</f>
        <v>2930.41</v>
      </c>
    </row>
    <row r="20" spans="1:16" x14ac:dyDescent="0.2">
      <c r="A20" s="24" t="s">
        <v>33</v>
      </c>
      <c r="B20" s="114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3">
        <f>'Sept 20'!$O20+'Aug 20'!$P20</f>
        <v>29288.119999999995</v>
      </c>
    </row>
    <row r="21" spans="1:16" x14ac:dyDescent="0.2">
      <c r="A21" s="22" t="s">
        <v>34</v>
      </c>
      <c r="B21" s="114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'Sept 20'!$O21+'Aug 20'!$P21</f>
        <v>19097.819999999996</v>
      </c>
    </row>
    <row r="22" spans="1:16" x14ac:dyDescent="0.2">
      <c r="A22" s="22" t="s">
        <v>35</v>
      </c>
      <c r="B22" s="114">
        <v>444.61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'Sept 20'!$O22+'Aug 20'!$P22</f>
        <v>22805.809999999998</v>
      </c>
    </row>
    <row r="23" spans="1:16" x14ac:dyDescent="0.2">
      <c r="A23" s="22" t="s">
        <v>36</v>
      </c>
      <c r="B23" s="114">
        <v>444.61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'Sept 20'!$O23+'Aug 20'!$P23</f>
        <v>21723.379999999997</v>
      </c>
    </row>
    <row r="24" spans="1:16" x14ac:dyDescent="0.2">
      <c r="A24" s="22" t="s">
        <v>134</v>
      </c>
      <c r="B24" s="114">
        <v>444.61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3">
        <f>'Sept 20'!$O24+'Aug 20'!$P24</f>
        <v>13912.37</v>
      </c>
    </row>
    <row r="25" spans="1:16" x14ac:dyDescent="0.2">
      <c r="A25" s="24" t="s">
        <v>37</v>
      </c>
      <c r="B25" s="114">
        <v>498.21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1905.5900000000001</v>
      </c>
      <c r="P25" s="23">
        <f>'Sept 20'!$O25+'Aug 20'!$P25</f>
        <v>21687.29</v>
      </c>
    </row>
    <row r="26" spans="1:16" x14ac:dyDescent="0.2">
      <c r="A26" s="22" t="s">
        <v>38</v>
      </c>
      <c r="B26" s="114">
        <v>444.61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'Sept 20'!$O26+'Aug 20'!$P26</f>
        <v>19100.86</v>
      </c>
    </row>
    <row r="27" spans="1:16" x14ac:dyDescent="0.2">
      <c r="A27" s="22" t="s">
        <v>61</v>
      </c>
      <c r="B27" s="114">
        <v>551.80999999999995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3">
        <f>'Sept 20'!$O27+'Aug 20'!$P27</f>
        <v>14680.380000000001</v>
      </c>
    </row>
    <row r="28" spans="1:16" x14ac:dyDescent="0.2">
      <c r="A28" s="22" t="s">
        <v>39</v>
      </c>
      <c r="B28" s="114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3">
        <f>'Sept 20'!$O28+'Aug 20'!$P28</f>
        <v>3436.79</v>
      </c>
    </row>
    <row r="29" spans="1:16" x14ac:dyDescent="0.2">
      <c r="A29" s="22" t="s">
        <v>40</v>
      </c>
      <c r="B29" s="114">
        <v>444.61</v>
      </c>
      <c r="C29" s="13">
        <v>1330.74</v>
      </c>
      <c r="D29" s="13"/>
      <c r="E29" s="14">
        <v>68.959999999999994</v>
      </c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1920.97</v>
      </c>
      <c r="P29" s="23">
        <f>'Sept 20'!$O29+'Aug 20'!$P29</f>
        <v>20015.89</v>
      </c>
    </row>
    <row r="30" spans="1:16" x14ac:dyDescent="0.2">
      <c r="A30" s="24" t="s">
        <v>41</v>
      </c>
      <c r="B30" s="114">
        <v>444.61</v>
      </c>
      <c r="C30" s="13">
        <v>1330.74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3">
        <f>'Sept 20'!$O30+'Aug 20'!$P30</f>
        <v>25994.04</v>
      </c>
    </row>
    <row r="31" spans="1:16" x14ac:dyDescent="0.2">
      <c r="A31" s="24" t="s">
        <v>42</v>
      </c>
      <c r="B31" s="114">
        <v>444.61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>
        <v>214.59</v>
      </c>
      <c r="M31" s="13"/>
      <c r="N31" s="13">
        <v>76.66</v>
      </c>
      <c r="O31" s="15">
        <f t="shared" si="0"/>
        <v>2066.6</v>
      </c>
      <c r="P31" s="23">
        <f>'Sept 20'!$O31+'Aug 20'!$P31</f>
        <v>21505.039999999997</v>
      </c>
    </row>
    <row r="32" spans="1:16" x14ac:dyDescent="0.2">
      <c r="A32" s="22" t="s">
        <v>43</v>
      </c>
      <c r="B32" s="114">
        <v>666.67</v>
      </c>
      <c r="C32" s="13">
        <v>1330.74</v>
      </c>
      <c r="D32" s="19"/>
      <c r="E32" s="17"/>
      <c r="F32" s="20"/>
      <c r="G32" s="20"/>
      <c r="H32" s="16"/>
      <c r="I32" s="16"/>
      <c r="J32" s="16"/>
      <c r="K32" s="16">
        <v>100</v>
      </c>
      <c r="L32" s="20"/>
      <c r="M32" s="20"/>
      <c r="N32" s="13">
        <v>76.66</v>
      </c>
      <c r="O32" s="15">
        <f t="shared" si="0"/>
        <v>2174.0699999999997</v>
      </c>
      <c r="P32" s="23">
        <f>'Sept 20'!$O32+'Aug 20'!$P32</f>
        <v>20337.289999999997</v>
      </c>
    </row>
    <row r="33" spans="1:16" x14ac:dyDescent="0.2">
      <c r="A33" s="24" t="s">
        <v>44</v>
      </c>
      <c r="B33" s="114">
        <v>659.01</v>
      </c>
      <c r="C33" s="13">
        <v>1330.74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'Sept 20'!$O33+'Aug 20'!$P33</f>
        <v>23976.989999999998</v>
      </c>
    </row>
    <row r="34" spans="1:16" x14ac:dyDescent="0.2">
      <c r="A34" s="22" t="s">
        <v>45</v>
      </c>
      <c r="B34" s="114">
        <v>482.9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'Sept 20'!$O34+'Aug 20'!$P34</f>
        <v>18308.439999999999</v>
      </c>
    </row>
    <row r="35" spans="1:16" x14ac:dyDescent="0.2">
      <c r="A35" s="22" t="s">
        <v>46</v>
      </c>
      <c r="B35" s="114">
        <v>707.9</v>
      </c>
      <c r="C35" s="13">
        <v>1330.74</v>
      </c>
      <c r="D35" s="13"/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2615.2799999999997</v>
      </c>
      <c r="P35" s="23">
        <f>'Sept 20'!$O35+'Aug 20'!$P35</f>
        <v>28859.519999999997</v>
      </c>
    </row>
    <row r="36" spans="1:16" x14ac:dyDescent="0.2">
      <c r="A36" s="22" t="s">
        <v>47</v>
      </c>
      <c r="B36" s="114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'Sept 20'!$O36+'Aug 20'!$P36</f>
        <v>18098.990000000002</v>
      </c>
    </row>
    <row r="37" spans="1:16" x14ac:dyDescent="0.2">
      <c r="A37" s="22" t="s">
        <v>48</v>
      </c>
      <c r="B37" s="114">
        <v>444.61</v>
      </c>
      <c r="C37" s="13">
        <v>1330.74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1852.01</v>
      </c>
      <c r="P37" s="23">
        <f>'Sept 20'!$O37+'Aug 20'!$P37</f>
        <v>18738.759999999995</v>
      </c>
    </row>
    <row r="38" spans="1:16" x14ac:dyDescent="0.2">
      <c r="A38" s="24" t="s">
        <v>49</v>
      </c>
      <c r="B38" s="114">
        <v>725.62</v>
      </c>
      <c r="C38" s="13">
        <v>1330.74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3">
        <f>'Sept 20'!$O38+'Aug 20'!$P38</f>
        <v>25631.87</v>
      </c>
    </row>
    <row r="39" spans="1:16" x14ac:dyDescent="0.2">
      <c r="A39" s="22" t="s">
        <v>50</v>
      </c>
      <c r="B39" s="114">
        <v>419.63</v>
      </c>
      <c r="C39" s="13">
        <v>1330.74</v>
      </c>
      <c r="D39" s="13"/>
      <c r="E39" s="98"/>
      <c r="F39" s="152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1827.01</v>
      </c>
      <c r="P39" s="23">
        <f>'Sept 20'!$O39+'Aug 20'!$P39</f>
        <v>21552.749999999996</v>
      </c>
    </row>
    <row r="40" spans="1:16" x14ac:dyDescent="0.2">
      <c r="A40" s="24" t="s">
        <v>51</v>
      </c>
      <c r="B40" s="114">
        <v>528.84</v>
      </c>
      <c r="C40" s="13">
        <v>1330.74</v>
      </c>
      <c r="D40" s="96"/>
      <c r="E40" s="69"/>
      <c r="F40" s="25"/>
      <c r="G40" s="25"/>
      <c r="H40" s="25"/>
      <c r="I40" s="25"/>
      <c r="J40" s="25"/>
      <c r="K40" s="25"/>
      <c r="L40" s="25"/>
      <c r="M40" s="25"/>
      <c r="N40" s="13">
        <v>76.64</v>
      </c>
      <c r="O40" s="15">
        <f t="shared" si="0"/>
        <v>1936.22</v>
      </c>
      <c r="P40" s="23">
        <f>'Sept 20'!$O40+'Aug 20'!$P40</f>
        <v>45742.229999999996</v>
      </c>
    </row>
    <row r="41" spans="1:16" x14ac:dyDescent="0.2">
      <c r="A41" s="22" t="s">
        <v>52</v>
      </c>
      <c r="B41" s="114">
        <v>444.61</v>
      </c>
      <c r="C41" s="13">
        <v>1330.74</v>
      </c>
      <c r="D41" s="94"/>
      <c r="E41" s="68"/>
      <c r="F41" s="97"/>
      <c r="G41" s="69"/>
      <c r="H41" s="69"/>
      <c r="I41" s="69"/>
      <c r="J41" s="69"/>
      <c r="K41" s="69"/>
      <c r="L41" s="69"/>
      <c r="M41" s="69"/>
      <c r="N41" s="13">
        <v>76.66</v>
      </c>
      <c r="O41" s="15">
        <f t="shared" si="0"/>
        <v>1852.01</v>
      </c>
      <c r="P41" s="23">
        <f>'Sept 20'!$O41+'Aug 20'!$P41</f>
        <v>18472.339999999997</v>
      </c>
    </row>
    <row r="42" spans="1:16" x14ac:dyDescent="0.2">
      <c r="A42" s="168" t="s">
        <v>53</v>
      </c>
      <c r="B42" s="114">
        <v>444.61</v>
      </c>
      <c r="C42" s="13">
        <v>1330.74</v>
      </c>
      <c r="D42" s="69"/>
      <c r="E42" s="69"/>
      <c r="F42" s="114"/>
      <c r="G42" s="69"/>
      <c r="H42" s="114">
        <v>459.96</v>
      </c>
      <c r="I42" s="69"/>
      <c r="K42" s="69"/>
      <c r="L42" s="69"/>
      <c r="M42" s="69"/>
      <c r="N42" s="13">
        <v>76.66</v>
      </c>
      <c r="O42" s="15">
        <f t="shared" si="0"/>
        <v>2311.9699999999998</v>
      </c>
      <c r="P42" s="23">
        <f>'Sept 20'!$O42+'Aug 20'!$P42</f>
        <v>19435.7</v>
      </c>
    </row>
    <row r="43" spans="1:16" x14ac:dyDescent="0.2">
      <c r="A43" s="82" t="s">
        <v>54</v>
      </c>
      <c r="B43" s="114">
        <v>459.93</v>
      </c>
      <c r="C43" s="13">
        <v>1330.74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13">
        <v>76.64</v>
      </c>
      <c r="O43" s="15">
        <f t="shared" si="0"/>
        <v>1867.3100000000002</v>
      </c>
      <c r="P43" s="23">
        <f>'Sept 20'!$O43+'Aug 20'!$P43</f>
        <v>21065.310000000005</v>
      </c>
    </row>
    <row r="44" spans="1:16" s="66" customFormat="1" x14ac:dyDescent="0.2">
      <c r="A44" s="95" t="s">
        <v>55</v>
      </c>
      <c r="B44" s="114">
        <v>643.69000000000005</v>
      </c>
      <c r="C44" s="13">
        <v>1330.74</v>
      </c>
      <c r="D44" s="150"/>
      <c r="E44" s="93"/>
      <c r="F44" s="151"/>
      <c r="G44" s="93"/>
      <c r="H44" s="93"/>
      <c r="I44" s="93"/>
      <c r="J44" s="149">
        <v>459.96</v>
      </c>
      <c r="K44" s="93"/>
      <c r="L44" s="93"/>
      <c r="M44" s="93"/>
      <c r="N44" s="13">
        <v>76.64</v>
      </c>
      <c r="O44" s="15">
        <f t="shared" si="0"/>
        <v>2511.0299999999997</v>
      </c>
      <c r="P44" s="23">
        <f>'Sept 20'!$O44+'Aug 20'!$P44</f>
        <v>32113.599999999995</v>
      </c>
    </row>
    <row r="45" spans="1:16" ht="13.5" thickBot="1" x14ac:dyDescent="0.25">
      <c r="A45" s="77"/>
      <c r="B45" s="89">
        <f t="shared" ref="B45:P45" si="1">SUM(B3:B44)</f>
        <v>20617.61</v>
      </c>
      <c r="C45" s="89">
        <f t="shared" si="1"/>
        <v>53229.599999999984</v>
      </c>
      <c r="D45" s="89">
        <f t="shared" si="1"/>
        <v>0</v>
      </c>
      <c r="E45" s="89">
        <f t="shared" si="1"/>
        <v>586.46</v>
      </c>
      <c r="F45" s="89">
        <f t="shared" si="1"/>
        <v>0</v>
      </c>
      <c r="G45" s="89">
        <f t="shared" si="1"/>
        <v>2299.8000000000002</v>
      </c>
      <c r="H45" s="89">
        <f t="shared" si="1"/>
        <v>459.96</v>
      </c>
      <c r="I45" s="90">
        <f t="shared" si="1"/>
        <v>1379.88</v>
      </c>
      <c r="J45" s="90">
        <f t="shared" si="1"/>
        <v>1379.8799999999999</v>
      </c>
      <c r="K45" s="89">
        <f t="shared" si="1"/>
        <v>100</v>
      </c>
      <c r="L45" s="89">
        <f t="shared" si="1"/>
        <v>214.59</v>
      </c>
      <c r="M45" s="89">
        <f t="shared" si="1"/>
        <v>2500</v>
      </c>
      <c r="N45" s="89">
        <f t="shared" si="1"/>
        <v>3066.4799999999991</v>
      </c>
      <c r="O45" s="15">
        <f t="shared" si="1"/>
        <v>85834.26</v>
      </c>
      <c r="P45" s="89">
        <f t="shared" si="1"/>
        <v>903524.56999999983</v>
      </c>
    </row>
    <row r="46" spans="1:16" ht="13.5" thickTop="1" x14ac:dyDescent="0.2"/>
  </sheetData>
  <sheetProtection algorithmName="SHA-512" hashValue="/FlnklWrvuVsgJG4i7ZhEMHa5avHDbBa8riaiDekTjr/yI15LzPNFtJmQQ632aqSWuyfKn4d/nB8Tbsy+TLgaQ==" saltValue="Ph6v3YQ7pJJSfZ/eeN7Wug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3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merick Document" ma:contentTypeID="0x010100DEFFC5202677D240AAC1A18AB658BD30001EF31550179C4F4C91A689B0EFEA9813" ma:contentTypeVersion="12" ma:contentTypeDescription="" ma:contentTypeScope="" ma:versionID="ff62cdff40d534f1c06df650ef31ba96">
  <xsd:schema xmlns:xsd="http://www.w3.org/2001/XMLSchema" xmlns:xs="http://www.w3.org/2001/XMLSchema" xmlns:p="http://schemas.microsoft.com/office/2006/metadata/properties" xmlns:ns2="8efb52a8-86af-420a-b243-9a528fe3c2b8" targetNamespace="http://schemas.microsoft.com/office/2006/metadata/properties" ma:root="true" ma:fieldsID="0f9d5c27cf54e2e9c4c7c5bea58ad61f" ns2:_="">
    <xsd:import namespace="8efb52a8-86af-420a-b243-9a528fe3c2b8"/>
    <xsd:element name="properties">
      <xsd:complexType>
        <xsd:sequence>
          <xsd:element name="documentManagement">
            <xsd:complexType>
              <xsd:all>
                <xsd:element ref="ns2:Pilot_PII"/>
                <xsd:element ref="ns2:Pilot_CustomTrigger" minOccurs="0"/>
                <xsd:element ref="ns2:Pilot_LibraryMetadat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b52a8-86af-420a-b243-9a528fe3c2b8" elementFormDefault="qualified">
    <xsd:import namespace="http://schemas.microsoft.com/office/2006/documentManagement/types"/>
    <xsd:import namespace="http://schemas.microsoft.com/office/infopath/2007/PartnerControls"/>
    <xsd:element name="Pilot_PII" ma:index="8" ma:displayName="Contains Personal Data" ma:format="Dropdown" ma:internalName="Pilot_PII">
      <xsd:simpleType>
        <xsd:restriction base="dms:Choice">
          <xsd:enumeration value="No"/>
          <xsd:enumeration value="Yes"/>
        </xsd:restriction>
      </xsd:simpleType>
    </xsd:element>
    <xsd:element name="Pilot_CustomTrigger" ma:index="9" nillable="true" ma:displayName="Custom Trigger" ma:default="0" ma:internalName="Pilot_CustomTrigger">
      <xsd:simpleType>
        <xsd:restriction base="dms:Boolean"/>
      </xsd:simpleType>
    </xsd:element>
    <xsd:element name="Pilot_LibraryMetadataID" ma:index="10" nillable="true" ma:displayName="Library Metadata ID" ma:internalName="Pilot_LibraryMetadata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733a04-0821-4e76-9ae2-fc1dcfab5bc4" ContentTypeId="0x010100DEFFC5202677D240AAC1A18AB658BD30" PreviousValue="false"/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987CC42-4800-489E-9F24-475DC8952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b52a8-86af-420a-b243-9a528fe3c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26039-AEB4-4B53-8A4B-82FD8B50C13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86853FD-5DDD-4107-ABBC-767C2159855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B56AA59-5A87-4CF1-B91E-35CF5B9AE8D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B703649-DFF5-432C-A614-F4B59AD4E88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 20</vt:lpstr>
      <vt:lpstr>Feb 20</vt:lpstr>
      <vt:lpstr>Mar 20</vt:lpstr>
      <vt:lpstr>Apr 20</vt:lpstr>
      <vt:lpstr>May 20</vt:lpstr>
      <vt:lpstr>Jun 20</vt:lpstr>
      <vt:lpstr>Jul 20</vt:lpstr>
      <vt:lpstr>Aug 20</vt:lpstr>
      <vt:lpstr>Sept 20</vt:lpstr>
      <vt:lpstr>Oct 20</vt:lpstr>
      <vt:lpstr>Nov 20</vt:lpstr>
      <vt:lpstr>Dec 20</vt:lpstr>
      <vt:lpstr>rolling </vt:lpstr>
      <vt:lpstr>Totals</vt:lpstr>
      <vt:lpstr>Outside Bodies</vt:lpstr>
    </vt:vector>
  </TitlesOfParts>
  <Manager/>
  <Company>Limerick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Hourigan, Grace</cp:lastModifiedBy>
  <cp:revision/>
  <dcterms:created xsi:type="dcterms:W3CDTF">2014-06-05T14:58:53Z</dcterms:created>
  <dcterms:modified xsi:type="dcterms:W3CDTF">2020-10-23T14:19:26Z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  <property fmtid="{D5CDD505-2E9C-101B-9397-08002B2CF9AE}" pid="8" name="_AdHocReviewCycleID">
    <vt:i4>1417007433</vt:i4>
  </property>
  <property fmtid="{D5CDD505-2E9C-101B-9397-08002B2CF9AE}" pid="9" name="_NewReviewCycle">
    <vt:lpwstr/>
  </property>
  <property fmtid="{D5CDD505-2E9C-101B-9397-08002B2CF9AE}" pid="10" name="_EmailSubject">
    <vt:lpwstr>Register of Councillors Expenses July to September, 2020.</vt:lpwstr>
  </property>
  <property fmtid="{D5CDD505-2E9C-101B-9397-08002B2CF9AE}" pid="11" name="_AuthorEmail">
    <vt:lpwstr>grace.hourigan@limerick.ie</vt:lpwstr>
  </property>
  <property fmtid="{D5CDD505-2E9C-101B-9397-08002B2CF9AE}" pid="12" name="_AuthorEmailDisplayName">
    <vt:lpwstr>Hourigan, Grace</vt:lpwstr>
  </property>
</Properties>
</file>